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https://d.docs.live.net/66c658f80a483cb2/"/>
    </mc:Choice>
  </mc:AlternateContent>
  <xr:revisionPtr revIDLastSave="0" documentId="8_{5D4D0DBA-F6F3-4239-8AD8-3D61C6521838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With Clare" sheetId="1" r:id="rId1"/>
    <sheet name="Workings - Salaries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N21" i="1"/>
  <c r="N41" i="1" s="1"/>
  <c r="M21" i="1"/>
  <c r="F14" i="3"/>
  <c r="E14" i="3"/>
  <c r="G14" i="3" s="1"/>
  <c r="H14" i="3" s="1"/>
  <c r="E13" i="3"/>
  <c r="G13" i="3" s="1"/>
  <c r="H13" i="3" s="1"/>
  <c r="AN37" i="1"/>
  <c r="K37" i="1"/>
  <c r="AN40" i="1"/>
  <c r="AN34" i="1"/>
  <c r="AN35" i="1"/>
  <c r="AN36" i="1"/>
  <c r="AN13" i="1"/>
  <c r="AN14" i="1"/>
  <c r="AN15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AN12" i="1" s="1"/>
  <c r="E11" i="1"/>
  <c r="F11" i="1"/>
  <c r="G39" i="1" s="1"/>
  <c r="G11" i="1"/>
  <c r="H39" i="1" s="1"/>
  <c r="H11" i="1"/>
  <c r="I39" i="1" s="1"/>
  <c r="I11" i="1"/>
  <c r="J39" i="1" s="1"/>
  <c r="J11" i="1"/>
  <c r="K39" i="1" s="1"/>
  <c r="K11" i="1"/>
  <c r="L39" i="1" s="1"/>
  <c r="L11" i="1"/>
  <c r="M39" i="1" s="1"/>
  <c r="M11" i="1"/>
  <c r="N39" i="1" s="1"/>
  <c r="N11" i="1"/>
  <c r="O39" i="1" s="1"/>
  <c r="O11" i="1"/>
  <c r="P39" i="1" s="1"/>
  <c r="P11" i="1"/>
  <c r="Q39" i="1" s="1"/>
  <c r="Q11" i="1"/>
  <c r="R39" i="1" s="1"/>
  <c r="R11" i="1"/>
  <c r="S39" i="1" s="1"/>
  <c r="S11" i="1"/>
  <c r="T39" i="1" s="1"/>
  <c r="T11" i="1"/>
  <c r="U39" i="1" s="1"/>
  <c r="U11" i="1"/>
  <c r="V39" i="1" s="1"/>
  <c r="V11" i="1"/>
  <c r="W39" i="1" s="1"/>
  <c r="W11" i="1"/>
  <c r="X39" i="1" s="1"/>
  <c r="X11" i="1"/>
  <c r="Y39" i="1" s="1"/>
  <c r="Y11" i="1"/>
  <c r="Z39" i="1" s="1"/>
  <c r="Z11" i="1"/>
  <c r="AA39" i="1" s="1"/>
  <c r="AA11" i="1"/>
  <c r="AB39" i="1" s="1"/>
  <c r="AB11" i="1"/>
  <c r="AC39" i="1" s="1"/>
  <c r="AC11" i="1"/>
  <c r="AD39" i="1" s="1"/>
  <c r="AD11" i="1"/>
  <c r="AE39" i="1" s="1"/>
  <c r="AE11" i="1"/>
  <c r="AF39" i="1" s="1"/>
  <c r="AF11" i="1"/>
  <c r="AG39" i="1" s="1"/>
  <c r="AG11" i="1"/>
  <c r="AH39" i="1" s="1"/>
  <c r="AH11" i="1"/>
  <c r="AI39" i="1" s="1"/>
  <c r="AI11" i="1"/>
  <c r="AJ39" i="1" s="1"/>
  <c r="AJ11" i="1"/>
  <c r="AK39" i="1" s="1"/>
  <c r="AK11" i="1"/>
  <c r="AL39" i="1" s="1"/>
  <c r="AL11" i="1"/>
  <c r="AM39" i="1" s="1"/>
  <c r="AM11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D11" i="1"/>
  <c r="AN31" i="1"/>
  <c r="AN32" i="1"/>
  <c r="AN33" i="1"/>
  <c r="AN22" i="1"/>
  <c r="AN23" i="1"/>
  <c r="AE5" i="1"/>
  <c r="AF5" i="1" s="1"/>
  <c r="AG5" i="1" s="1"/>
  <c r="AH5" i="1" s="1"/>
  <c r="AI5" i="1" s="1"/>
  <c r="AJ5" i="1" s="1"/>
  <c r="AK5" i="1" s="1"/>
  <c r="AL5" i="1" s="1"/>
  <c r="AM5" i="1" s="1"/>
  <c r="G29" i="1"/>
  <c r="F29" i="1"/>
  <c r="H29" i="1"/>
  <c r="I29" i="1"/>
  <c r="J29" i="1"/>
  <c r="K29" i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AC29" i="1" s="1"/>
  <c r="AD29" i="1" s="1"/>
  <c r="AE29" i="1" s="1"/>
  <c r="AF29" i="1" s="1"/>
  <c r="AG29" i="1" s="1"/>
  <c r="AH29" i="1" s="1"/>
  <c r="AI29" i="1" s="1"/>
  <c r="AJ29" i="1" s="1"/>
  <c r="AK29" i="1" s="1"/>
  <c r="AL29" i="1" s="1"/>
  <c r="AM29" i="1" s="1"/>
  <c r="F21" i="1"/>
  <c r="G21" i="1" s="1"/>
  <c r="H21" i="1" s="1"/>
  <c r="I21" i="1" s="1"/>
  <c r="J21" i="1" s="1"/>
  <c r="K21" i="1" s="1"/>
  <c r="E28" i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AH28" i="1" s="1"/>
  <c r="AI28" i="1" s="1"/>
  <c r="AJ28" i="1" s="1"/>
  <c r="AK28" i="1" s="1"/>
  <c r="AL28" i="1" s="1"/>
  <c r="AM28" i="1" s="1"/>
  <c r="E27" i="1"/>
  <c r="F27" i="1" s="1"/>
  <c r="G27" i="1" s="1"/>
  <c r="H27" i="1" s="1"/>
  <c r="I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X27" i="1" s="1"/>
  <c r="Y27" i="1" s="1"/>
  <c r="E38" i="1"/>
  <c r="AN9" i="1"/>
  <c r="AN16" i="1"/>
  <c r="E41" i="1"/>
  <c r="K41" i="1"/>
  <c r="L41" i="1"/>
  <c r="M41" i="1"/>
  <c r="AN44" i="1"/>
  <c r="B24" i="1"/>
  <c r="B25" i="1"/>
  <c r="B26" i="1"/>
  <c r="B21" i="1"/>
  <c r="AN28" i="1"/>
  <c r="AN29" i="1"/>
  <c r="AN8" i="1"/>
  <c r="AN30" i="1"/>
  <c r="F7" i="3"/>
  <c r="F9" i="3"/>
  <c r="E7" i="3"/>
  <c r="G7" i="3" s="1"/>
  <c r="H7" i="3" s="1"/>
  <c r="AN24" i="1" s="1"/>
  <c r="E9" i="3"/>
  <c r="G9" i="3" s="1"/>
  <c r="H9" i="3" s="1"/>
  <c r="F6" i="3"/>
  <c r="E6" i="3"/>
  <c r="G6" i="3" s="1"/>
  <c r="H6" i="3" s="1"/>
  <c r="F5" i="3"/>
  <c r="E5" i="3"/>
  <c r="AN39" i="1" l="1"/>
  <c r="F38" i="1"/>
  <c r="G38" i="1" s="1"/>
  <c r="AN11" i="1"/>
  <c r="D17" i="1"/>
  <c r="Z27" i="1"/>
  <c r="Y41" i="1"/>
  <c r="Y43" i="1" s="1"/>
  <c r="AN10" i="1"/>
  <c r="AN21" i="1"/>
  <c r="V41" i="1"/>
  <c r="W41" i="1"/>
  <c r="X41" i="1"/>
  <c r="P41" i="1"/>
  <c r="Q41" i="1"/>
  <c r="R41" i="1"/>
  <c r="S41" i="1"/>
  <c r="T41" i="1"/>
  <c r="U41" i="1"/>
  <c r="AN17" i="1"/>
  <c r="AN7" i="1"/>
  <c r="G5" i="3"/>
  <c r="H5" i="3" s="1"/>
  <c r="H38" i="1" l="1"/>
  <c r="G41" i="1"/>
  <c r="AA27" i="1"/>
  <c r="Z41" i="1"/>
  <c r="Z43" i="1" s="1"/>
  <c r="AN25" i="1"/>
  <c r="F41" i="1"/>
  <c r="O41" i="1"/>
  <c r="AN26" i="1"/>
  <c r="X43" i="1"/>
  <c r="W43" i="1"/>
  <c r="V43" i="1"/>
  <c r="D41" i="1"/>
  <c r="Q43" i="1"/>
  <c r="I38" i="1" l="1"/>
  <c r="H41" i="1"/>
  <c r="AB27" i="1"/>
  <c r="AA41" i="1"/>
  <c r="AA43" i="1" s="1"/>
  <c r="O43" i="1"/>
  <c r="U43" i="1"/>
  <c r="K43" i="1"/>
  <c r="L43" i="1"/>
  <c r="M43" i="1"/>
  <c r="S43" i="1"/>
  <c r="N43" i="1"/>
  <c r="E43" i="1"/>
  <c r="H43" i="1"/>
  <c r="T43" i="1"/>
  <c r="R43" i="1"/>
  <c r="P43" i="1"/>
  <c r="D43" i="1"/>
  <c r="G43" i="1"/>
  <c r="F43" i="1"/>
  <c r="J38" i="1" l="1"/>
  <c r="I41" i="1"/>
  <c r="AC27" i="1"/>
  <c r="AB41" i="1"/>
  <c r="AB43" i="1" s="1"/>
  <c r="D45" i="1"/>
  <c r="E45" i="1"/>
  <c r="E44" i="1"/>
  <c r="I43" i="1" l="1"/>
  <c r="J41" i="1"/>
  <c r="AN38" i="1"/>
  <c r="AD27" i="1"/>
  <c r="AC41" i="1"/>
  <c r="AC43" i="1" s="1"/>
  <c r="F45" i="1"/>
  <c r="F44" i="1"/>
  <c r="J43" i="1" l="1"/>
  <c r="AE27" i="1"/>
  <c r="AD41" i="1"/>
  <c r="AD43" i="1" s="1"/>
  <c r="G45" i="1"/>
  <c r="G44" i="1"/>
  <c r="AF27" i="1" l="1"/>
  <c r="AE41" i="1"/>
  <c r="AE43" i="1" s="1"/>
  <c r="H45" i="1"/>
  <c r="H44" i="1"/>
  <c r="AG27" i="1" l="1"/>
  <c r="AF41" i="1"/>
  <c r="AF43" i="1" s="1"/>
  <c r="I45" i="1"/>
  <c r="I44" i="1"/>
  <c r="AH27" i="1" l="1"/>
  <c r="AG41" i="1"/>
  <c r="AG43" i="1" s="1"/>
  <c r="J45" i="1"/>
  <c r="J44" i="1"/>
  <c r="AH41" i="1" l="1"/>
  <c r="AH43" i="1" s="1"/>
  <c r="K44" i="1"/>
  <c r="K45" i="1"/>
  <c r="AJ27" i="1" l="1"/>
  <c r="AI41" i="1"/>
  <c r="AI43" i="1" s="1"/>
  <c r="L44" i="1"/>
  <c r="L45" i="1"/>
  <c r="AK27" i="1" l="1"/>
  <c r="AJ41" i="1"/>
  <c r="AJ43" i="1" s="1"/>
  <c r="M45" i="1"/>
  <c r="M44" i="1"/>
  <c r="AL27" i="1" l="1"/>
  <c r="AK41" i="1"/>
  <c r="AK43" i="1" s="1"/>
  <c r="N45" i="1"/>
  <c r="N44" i="1"/>
  <c r="AM27" i="1" l="1"/>
  <c r="AL41" i="1"/>
  <c r="AL43" i="1" s="1"/>
  <c r="O45" i="1"/>
  <c r="O44" i="1"/>
  <c r="AM41" i="1" l="1"/>
  <c r="AM43" i="1" s="1"/>
  <c r="P45" i="1"/>
  <c r="P44" i="1"/>
  <c r="Q45" i="1" l="1"/>
  <c r="Q44" i="1"/>
  <c r="R45" i="1" l="1"/>
  <c r="R44" i="1"/>
  <c r="S44" i="1" l="1"/>
  <c r="S45" i="1"/>
  <c r="T44" i="1" l="1"/>
  <c r="T45" i="1"/>
  <c r="AN27" i="1" l="1"/>
  <c r="AN41" i="1" s="1"/>
  <c r="U45" i="1"/>
  <c r="U44" i="1"/>
  <c r="AN43" i="1" l="1"/>
  <c r="V44" i="1"/>
  <c r="V45" i="1"/>
  <c r="W45" i="1" l="1"/>
  <c r="W44" i="1"/>
  <c r="X45" i="1" l="1"/>
  <c r="X44" i="1"/>
  <c r="Y44" i="1" l="1"/>
  <c r="Y45" i="1"/>
  <c r="Z44" i="1" l="1"/>
  <c r="Z45" i="1"/>
  <c r="AA44" i="1" l="1"/>
  <c r="AA45" i="1"/>
  <c r="AB44" i="1" l="1"/>
  <c r="AB45" i="1"/>
  <c r="AC44" i="1" l="1"/>
  <c r="AC45" i="1"/>
  <c r="AD44" i="1" l="1"/>
  <c r="AD45" i="1"/>
  <c r="AE44" i="1" l="1"/>
  <c r="AE45" i="1"/>
  <c r="AF44" i="1" l="1"/>
  <c r="AF45" i="1"/>
  <c r="AG44" i="1" l="1"/>
  <c r="AG45" i="1"/>
  <c r="AH44" i="1" l="1"/>
  <c r="AH45" i="1"/>
  <c r="AI44" i="1" l="1"/>
  <c r="AI45" i="1"/>
  <c r="AJ44" i="1" l="1"/>
  <c r="AJ45" i="1"/>
  <c r="AK44" i="1" l="1"/>
  <c r="AK45" i="1"/>
  <c r="AL44" i="1" l="1"/>
  <c r="AL45" i="1"/>
  <c r="AM44" i="1" l="1"/>
  <c r="AM45" i="1"/>
  <c r="AN45" i="1" s="1"/>
</calcChain>
</file>

<file path=xl/sharedStrings.xml><?xml version="1.0" encoding="utf-8"?>
<sst xmlns="http://schemas.openxmlformats.org/spreadsheetml/2006/main" count="102" uniqueCount="65">
  <si>
    <t>Post Seed Round - 18 Month Cash Flow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</si>
  <si>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</si>
  <si>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</si>
  <si>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</si>
  <si>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</si>
  <si>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</si>
  <si>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</si>
  <si>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</si>
  <si>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</si>
  <si>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</si>
  <si>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</si>
  <si>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</si>
  <si>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</si>
  <si>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Notes</t>
  </si>
  <si>
    <t>Totals</t>
  </si>
  <si>
    <t>Income</t>
  </si>
  <si>
    <t>Galway</t>
  </si>
  <si>
    <t>Mayo</t>
  </si>
  <si>
    <t>Cavan</t>
  </si>
  <si>
    <t>Individuals</t>
  </si>
  <si>
    <t>B2C Sales</t>
  </si>
  <si>
    <t>B2B Sales</t>
  </si>
  <si>
    <t>Directors Loan</t>
  </si>
  <si>
    <t>VAT</t>
  </si>
  <si>
    <t>LEOs</t>
  </si>
  <si>
    <t>Investment</t>
  </si>
  <si>
    <t>Series A officially open</t>
  </si>
  <si>
    <t xml:space="preserve">Close Series A </t>
  </si>
  <si>
    <t>Total Income</t>
  </si>
  <si>
    <t>Costs</t>
  </si>
  <si>
    <t>Salaries</t>
  </si>
  <si>
    <t>CTO</t>
  </si>
  <si>
    <t>PAYE/PRSI</t>
  </si>
  <si>
    <t>Hubspot</t>
  </si>
  <si>
    <t>Zoom</t>
  </si>
  <si>
    <t>Website</t>
  </si>
  <si>
    <t>Consultancy</t>
  </si>
  <si>
    <t>1</t>
  </si>
  <si>
    <t>Tech Infrastructure</t>
  </si>
  <si>
    <t>Speech Therapist Costs</t>
  </si>
  <si>
    <t>2</t>
  </si>
  <si>
    <t>Capital Expense</t>
  </si>
  <si>
    <t xml:space="preserve">Marketing </t>
  </si>
  <si>
    <t>Phone Bill</t>
  </si>
  <si>
    <t>Legal</t>
  </si>
  <si>
    <t>Accountancy Fees</t>
  </si>
  <si>
    <t>Office Space</t>
  </si>
  <si>
    <t>Insurance</t>
  </si>
  <si>
    <t>Total Costs</t>
  </si>
  <si>
    <t>Net Cashflow</t>
  </si>
  <si>
    <t>Opening Cash</t>
  </si>
  <si>
    <t>Closing Cash</t>
  </si>
  <si>
    <t>Consultancy to attain regulatory approval, improve medical device, and get reimbursement codes in the US</t>
  </si>
  <si>
    <t>Covers registration fees, association fees, professional insurance, and manitory supervision costs</t>
  </si>
  <si>
    <t>Employees</t>
  </si>
  <si>
    <t>Base</t>
  </si>
  <si>
    <t>Bonus</t>
  </si>
  <si>
    <t>Gross Pay</t>
  </si>
  <si>
    <t>PRSI</t>
  </si>
  <si>
    <t>Annual Cost</t>
  </si>
  <si>
    <t>Monthly Cost</t>
  </si>
  <si>
    <t>CEO</t>
  </si>
  <si>
    <t>Marketeer</t>
  </si>
  <si>
    <t>Speech Therapist</t>
  </si>
  <si>
    <t>Software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</si>
</sst>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]#,##0"/>
  </numFmts>
  <fonts count="8" x14ac:knownFonts="1"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name val="Arial"/>
    </font>
    <font>
      <i/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i/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5" fillId="0" borderId="0" xfId="0" applyFont="1"/>
    <xf numFmtId="0" fontId="6" fillId="2" borderId="7" xfId="0" applyFont="1" applyFill="1" applyBorder="1"/>
    <xf numFmtId="0" fontId="7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right"/>
    </xf>
    <xf numFmtId="0" fontId="6" fillId="0" borderId="0" xfId="0" applyFont="1"/>
    <xf numFmtId="0" fontId="5" fillId="3" borderId="8" xfId="0" applyFont="1" applyFill="1" applyBorder="1"/>
    <xf numFmtId="49" fontId="6" fillId="3" borderId="9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right"/>
    </xf>
    <xf numFmtId="164" fontId="6" fillId="3" borderId="10" xfId="0" applyNumberFormat="1" applyFont="1" applyFill="1" applyBorder="1" applyAlignment="1">
      <alignment horizontal="right"/>
    </xf>
    <xf numFmtId="0" fontId="6" fillId="0" borderId="1" xfId="0" applyFont="1" applyBorder="1"/>
    <xf numFmtId="49" fontId="7" fillId="0" borderId="11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right"/>
    </xf>
    <xf numFmtId="164" fontId="6" fillId="0" borderId="13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0" fontId="6" fillId="0" borderId="11" xfId="0" applyFont="1" applyBorder="1"/>
    <xf numFmtId="0" fontId="5" fillId="0" borderId="1" xfId="0" applyFont="1" applyBorder="1"/>
    <xf numFmtId="49" fontId="7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right"/>
    </xf>
    <xf numFmtId="0" fontId="5" fillId="0" borderId="11" xfId="0" applyFont="1" applyBorder="1"/>
    <xf numFmtId="49" fontId="7" fillId="0" borderId="0" xfId="0" applyNumberFormat="1" applyFont="1" applyAlignment="1">
      <alignment horizontal="center"/>
    </xf>
    <xf numFmtId="164" fontId="6" fillId="0" borderId="5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5" fillId="3" borderId="1" xfId="0" applyFont="1" applyFill="1" applyBorder="1"/>
    <xf numFmtId="49" fontId="7" fillId="3" borderId="9" xfId="0" applyNumberFormat="1" applyFont="1" applyFill="1" applyBorder="1" applyAlignment="1">
      <alignment horizontal="center"/>
    </xf>
    <xf numFmtId="0" fontId="6" fillId="0" borderId="14" xfId="0" applyFont="1" applyBorder="1"/>
    <xf numFmtId="49" fontId="7" fillId="0" borderId="7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right"/>
    </xf>
    <xf numFmtId="164" fontId="7" fillId="0" borderId="13" xfId="0" applyNumberFormat="1" applyFont="1" applyBorder="1" applyAlignment="1">
      <alignment horizontal="right"/>
    </xf>
    <xf numFmtId="49" fontId="6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6" fillId="4" borderId="3" xfId="0" applyNumberFormat="1" applyFont="1" applyFill="1" applyBorder="1" applyAlignment="1">
      <alignment horizontal="right"/>
    </xf>
    <xf numFmtId="10" fontId="6" fillId="4" borderId="1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right"/>
    </xf>
    <xf numFmtId="164" fontId="6" fillId="4" borderId="1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4" borderId="11" xfId="0" applyNumberFormat="1" applyFont="1" applyFill="1" applyBorder="1" applyAlignment="1">
      <alignment horizontal="right"/>
    </xf>
    <xf numFmtId="164" fontId="6" fillId="0" borderId="11" xfId="0" applyNumberFormat="1" applyFont="1" applyBorder="1" applyAlignment="1">
      <alignment horizontal="right"/>
    </xf>
    <xf numFmtId="0" fontId="6" fillId="0" borderId="4" xfId="0" applyFont="1" applyBorder="1"/>
    <xf numFmtId="164" fontId="6" fillId="4" borderId="4" xfId="0" applyNumberFormat="1" applyFont="1" applyFill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" fontId="1" fillId="0" borderId="0" xfId="0" applyNumberFormat="1" applyFont="1"/>
    <xf numFmtId="164" fontId="5" fillId="0" borderId="3" xfId="0" applyNumberFormat="1" applyFont="1" applyBorder="1" applyAlignment="1">
      <alignment horizontal="right"/>
    </xf>
    <xf numFmtId="0" fontId="1" fillId="0" borderId="13" xfId="0" applyFont="1" applyBorder="1"/>
    <xf numFmtId="0" fontId="6" fillId="3" borderId="10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164" fontId="0" fillId="0" borderId="0" xfId="0" applyNumberFormat="1"/>
    <xf numFmtId="164" fontId="6" fillId="5" borderId="13" xfId="0" applyNumberFormat="1" applyFont="1" applyFill="1" applyBorder="1" applyAlignment="1">
      <alignment horizontal="right"/>
    </xf>
    <xf numFmtId="0" fontId="2" fillId="2" borderId="1" xfId="0" applyFont="1" applyFill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4" fillId="2" borderId="4" xfId="0" applyFont="1" applyFill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2" fillId="0" borderId="0" xfId="0" applyFont="1" applyAlignment="1"/>
    <xf numFmtId="0" fontId="0" fillId="0" borderId="0" xfId="0" applyAlignment="1"/>
    <xf numFmtId="0" fontId="5" fillId="2" borderId="8" xfId="0" applyFont="1" applyFill="1" applyBorder="1" applyAlignment="1">
      <alignment horizontal="center"/>
    </xf>
    <xf numFmtId="0" fontId="3" fillId="0" borderId="9" xfId="0" applyFont="1" applyBorder="1" applyAlignment="1"/>
    <xf numFmtId="0" fontId="3" fillId="0" borderId="10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P54"/>
  <sheetViews>
    <sheetView tabSelected="1" topLeftCell="A2" zoomScale="90" zoomScaleNormal="90" workbookViewId="0">
      <pane xSplit="3" ySplit="4" topLeftCell="D29" activePane="bottomRight" state="frozen"/>
      <selection pane="topRight"/>
      <selection pane="bottomLeft"/>
      <selection pane="bottomRight" activeCell="D11" sqref="D11"/>
    </sheetView>
  </sheetViews>
  <sheetFormatPr defaultColWidth="14.44140625" defaultRowHeight="15.75" customHeight="1" x14ac:dyDescent="0.25"/>
  <cols>
    <col min="1" max="1" width="4.33203125" customWidth="1"/>
    <col min="2" max="2" width="21.33203125" bestFit="1" customWidth="1"/>
    <col min="3" max="3" width="8.33203125" customWidth="1"/>
    <col min="4" max="39" width="9.88671875" customWidth="1"/>
    <col min="40" max="40" width="10.44140625" bestFit="1" customWidth="1"/>
    <col min="41" max="41" width="9.88671875" customWidth="1"/>
  </cols>
  <sheetData>
    <row r="1" spans="1:41" ht="16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6.5" customHeight="1" x14ac:dyDescent="0.25">
      <c r="A2" s="1"/>
      <c r="B2" s="57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9"/>
    </row>
    <row r="3" spans="1:41" ht="16.5" customHeight="1" x14ac:dyDescent="0.25">
      <c r="A3" s="1"/>
      <c r="B3" s="60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2"/>
      <c r="AO3" s="55"/>
    </row>
    <row r="4" spans="1:41" ht="16.5" customHeight="1" x14ac:dyDescent="0.25">
      <c r="A4" s="1"/>
      <c r="B4" s="63"/>
      <c r="C4" s="64"/>
      <c r="D4" s="50" t="s">
        <v>1</v>
      </c>
      <c r="E4" s="50" t="s">
        <v>2</v>
      </c>
      <c r="F4" s="50" t="s">
        <v>3</v>
      </c>
      <c r="G4" s="50" t="s">
        <v>4</v>
      </c>
      <c r="H4" s="50" t="s">
        <v>5</v>
      </c>
      <c r="I4" s="50" t="s">
        <v>6</v>
      </c>
      <c r="J4" s="50" t="s">
        <v>7</v>
      </c>
      <c r="K4" s="50" t="s">
        <v>8</v>
      </c>
      <c r="L4" s="50" t="s">
        <v>9</v>
      </c>
      <c r="M4" s="50" t="s">
        <v>10</v>
      </c>
      <c r="N4" s="50" t="s">
        <v>11</v>
      </c>
      <c r="O4" s="50" t="s">
        <v>12</v>
      </c>
      <c r="P4" s="50" t="s">
        <v>1</v>
      </c>
      <c r="Q4" s="50" t="s">
        <v>2</v>
      </c>
      <c r="R4" s="50" t="s">
        <v>3</v>
      </c>
      <c r="S4" s="50" t="s">
        <v>4</v>
      </c>
      <c r="T4" s="50" t="s">
        <v>5</v>
      </c>
      <c r="U4" s="50" t="s">
        <v>6</v>
      </c>
      <c r="V4" s="50" t="s">
        <v>7</v>
      </c>
      <c r="W4" s="50" t="s">
        <v>8</v>
      </c>
      <c r="X4" s="50" t="s">
        <v>9</v>
      </c>
      <c r="Y4" s="50" t="s">
        <v>10</v>
      </c>
      <c r="Z4" s="50" t="s">
        <v>11</v>
      </c>
      <c r="AA4" s="50" t="s">
        <v>12</v>
      </c>
      <c r="AB4" s="50" t="s">
        <v>1</v>
      </c>
      <c r="AC4" s="50" t="s">
        <v>2</v>
      </c>
      <c r="AD4" s="50" t="s">
        <v>3</v>
      </c>
      <c r="AE4" s="50" t="s">
        <v>4</v>
      </c>
      <c r="AF4" s="50" t="s">
        <v>5</v>
      </c>
      <c r="AG4" s="50" t="s">
        <v>6</v>
      </c>
      <c r="AH4" s="50" t="s">
        <v>7</v>
      </c>
      <c r="AI4" s="50" t="s">
        <v>8</v>
      </c>
      <c r="AJ4" s="50" t="s">
        <v>9</v>
      </c>
      <c r="AK4" s="50" t="s">
        <v>10</v>
      </c>
      <c r="AL4" s="50" t="s">
        <v>11</v>
      </c>
      <c r="AM4" s="50" t="s">
        <v>12</v>
      </c>
      <c r="AN4" s="52"/>
    </row>
    <row r="5" spans="1:41" ht="13.2" x14ac:dyDescent="0.25">
      <c r="A5" s="2"/>
      <c r="B5" s="3"/>
      <c r="C5" s="4" t="s">
        <v>13</v>
      </c>
      <c r="D5" s="5">
        <v>1</v>
      </c>
      <c r="E5" s="5">
        <v>2</v>
      </c>
      <c r="F5" s="5">
        <v>3</v>
      </c>
      <c r="G5" s="5">
        <v>4</v>
      </c>
      <c r="H5" s="5">
        <v>5</v>
      </c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>
        <v>13</v>
      </c>
      <c r="Q5" s="5">
        <v>14</v>
      </c>
      <c r="R5" s="5">
        <v>15</v>
      </c>
      <c r="S5" s="5">
        <v>16</v>
      </c>
      <c r="T5" s="5">
        <v>17</v>
      </c>
      <c r="U5" s="5">
        <v>18</v>
      </c>
      <c r="V5" s="5">
        <v>19</v>
      </c>
      <c r="W5" s="5">
        <v>20</v>
      </c>
      <c r="X5" s="5">
        <v>21</v>
      </c>
      <c r="Y5" s="5">
        <v>22</v>
      </c>
      <c r="Z5" s="5">
        <v>23</v>
      </c>
      <c r="AA5" s="5">
        <v>24</v>
      </c>
      <c r="AB5" s="5">
        <v>25</v>
      </c>
      <c r="AC5" s="5">
        <v>26</v>
      </c>
      <c r="AD5" s="5">
        <v>27</v>
      </c>
      <c r="AE5" s="5">
        <f t="shared" ref="AE5:AM5" si="0">AD5+1</f>
        <v>28</v>
      </c>
      <c r="AF5" s="5">
        <f t="shared" si="0"/>
        <v>29</v>
      </c>
      <c r="AG5" s="5">
        <f t="shared" si="0"/>
        <v>30</v>
      </c>
      <c r="AH5" s="5">
        <f t="shared" si="0"/>
        <v>31</v>
      </c>
      <c r="AI5" s="5">
        <f t="shared" si="0"/>
        <v>32</v>
      </c>
      <c r="AJ5" s="5">
        <f t="shared" si="0"/>
        <v>33</v>
      </c>
      <c r="AK5" s="5">
        <f t="shared" si="0"/>
        <v>34</v>
      </c>
      <c r="AL5" s="5">
        <f t="shared" si="0"/>
        <v>35</v>
      </c>
      <c r="AM5" s="5">
        <f t="shared" si="0"/>
        <v>36</v>
      </c>
      <c r="AN5" s="54" t="s">
        <v>14</v>
      </c>
    </row>
    <row r="6" spans="1:41" ht="13.2" x14ac:dyDescent="0.25">
      <c r="A6" s="6"/>
      <c r="B6" s="7" t="s">
        <v>15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10"/>
    </row>
    <row r="7" spans="1:41" ht="13.2" hidden="1" x14ac:dyDescent="0.25">
      <c r="B7" s="16" t="s">
        <v>16</v>
      </c>
      <c r="C7" s="12"/>
      <c r="D7" s="13">
        <v>1012.5</v>
      </c>
      <c r="E7" s="13">
        <v>450</v>
      </c>
      <c r="F7" s="13"/>
      <c r="G7" s="13">
        <v>900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5">
        <f t="shared" ref="AN7:AN16" si="1">SUM(B7:AM7)</f>
        <v>2362.5</v>
      </c>
    </row>
    <row r="8" spans="1:41" ht="13.2" hidden="1" x14ac:dyDescent="0.25">
      <c r="B8" s="16" t="s">
        <v>17</v>
      </c>
      <c r="C8" s="12"/>
      <c r="D8" s="13"/>
      <c r="E8" s="13"/>
      <c r="F8" s="13">
        <v>637.20000000000005</v>
      </c>
      <c r="G8" s="13">
        <v>600</v>
      </c>
      <c r="H8" s="13"/>
      <c r="I8" s="13">
        <v>600</v>
      </c>
      <c r="J8" s="13"/>
      <c r="K8" s="13">
        <v>600</v>
      </c>
      <c r="L8" s="13"/>
      <c r="M8" s="13">
        <v>600</v>
      </c>
      <c r="N8" s="13"/>
      <c r="O8" s="13">
        <v>600</v>
      </c>
      <c r="P8" s="13"/>
      <c r="Q8" s="13">
        <v>600</v>
      </c>
      <c r="R8" s="13"/>
      <c r="S8" s="13">
        <v>600</v>
      </c>
      <c r="T8" s="13"/>
      <c r="U8" s="13">
        <v>600</v>
      </c>
      <c r="V8" s="13"/>
      <c r="W8" s="13">
        <v>600</v>
      </c>
      <c r="X8" s="13"/>
      <c r="Y8" s="13">
        <v>600</v>
      </c>
      <c r="Z8" s="13"/>
      <c r="AA8" s="13">
        <v>600</v>
      </c>
      <c r="AB8" s="13"/>
      <c r="AC8" s="13">
        <v>600</v>
      </c>
      <c r="AD8" s="13"/>
      <c r="AE8" s="13">
        <v>600</v>
      </c>
      <c r="AF8" s="13"/>
      <c r="AG8" s="13">
        <v>600</v>
      </c>
      <c r="AH8" s="13"/>
      <c r="AI8" s="13">
        <v>600</v>
      </c>
      <c r="AJ8" s="13"/>
      <c r="AK8" s="13">
        <v>600</v>
      </c>
      <c r="AL8" s="13"/>
      <c r="AM8" s="13">
        <v>600</v>
      </c>
      <c r="AN8" s="15">
        <f t="shared" si="1"/>
        <v>10837.2</v>
      </c>
    </row>
    <row r="9" spans="1:41" ht="13.2" hidden="1" x14ac:dyDescent="0.25">
      <c r="B9" s="16" t="s">
        <v>18</v>
      </c>
      <c r="C9" s="12"/>
      <c r="D9" s="13"/>
      <c r="E9" s="13"/>
      <c r="G9" s="13"/>
      <c r="H9" s="13">
        <v>150</v>
      </c>
      <c r="I9" s="13">
        <v>150</v>
      </c>
      <c r="J9" s="13"/>
      <c r="K9" s="13">
        <v>150</v>
      </c>
      <c r="L9" s="13"/>
      <c r="M9" s="13">
        <v>150</v>
      </c>
      <c r="N9" s="13"/>
      <c r="O9" s="13">
        <v>150</v>
      </c>
      <c r="P9" s="13"/>
      <c r="Q9" s="13">
        <v>150</v>
      </c>
      <c r="R9" s="13"/>
      <c r="S9" s="13">
        <v>150</v>
      </c>
      <c r="T9" s="13"/>
      <c r="U9" s="13">
        <v>150</v>
      </c>
      <c r="V9" s="14"/>
      <c r="W9" s="13">
        <v>150</v>
      </c>
      <c r="X9" s="14"/>
      <c r="Y9" s="13">
        <v>150</v>
      </c>
      <c r="Z9" s="14"/>
      <c r="AA9" s="13">
        <v>150</v>
      </c>
      <c r="AB9" s="14"/>
      <c r="AC9" s="13">
        <v>150</v>
      </c>
      <c r="AD9" s="14"/>
      <c r="AE9" s="13">
        <v>150</v>
      </c>
      <c r="AF9" s="14"/>
      <c r="AG9" s="13">
        <v>150</v>
      </c>
      <c r="AH9" s="14"/>
      <c r="AI9" s="13">
        <v>150</v>
      </c>
      <c r="AJ9" s="14"/>
      <c r="AK9" s="13">
        <v>150</v>
      </c>
      <c r="AL9" s="14"/>
      <c r="AM9" s="13">
        <v>150</v>
      </c>
      <c r="AN9" s="15">
        <f t="shared" si="1"/>
        <v>2550</v>
      </c>
    </row>
    <row r="10" spans="1:41" ht="13.2" hidden="1" x14ac:dyDescent="0.25">
      <c r="B10" s="16" t="s">
        <v>19</v>
      </c>
      <c r="C10" s="12"/>
      <c r="D10" s="13">
        <v>146.80000000000001</v>
      </c>
      <c r="E10">
        <v>293.60000000000002</v>
      </c>
      <c r="F10" s="13">
        <v>146.80000000000001</v>
      </c>
      <c r="G10" s="13">
        <v>367</v>
      </c>
      <c r="H10" s="13">
        <v>440</v>
      </c>
      <c r="I10" s="13">
        <v>440</v>
      </c>
      <c r="J10" s="13">
        <v>440</v>
      </c>
      <c r="K10" s="13">
        <v>440</v>
      </c>
      <c r="L10" s="13">
        <v>440</v>
      </c>
      <c r="M10" s="13">
        <v>440</v>
      </c>
      <c r="N10" s="13">
        <v>440</v>
      </c>
      <c r="O10" s="13">
        <v>440</v>
      </c>
      <c r="P10" s="13">
        <v>440</v>
      </c>
      <c r="Q10" s="13">
        <v>440</v>
      </c>
      <c r="R10" s="13">
        <v>440</v>
      </c>
      <c r="S10" s="13">
        <v>440</v>
      </c>
      <c r="T10" s="13">
        <v>440</v>
      </c>
      <c r="U10" s="13">
        <v>440</v>
      </c>
      <c r="V10" s="13">
        <v>440</v>
      </c>
      <c r="W10" s="13">
        <v>440</v>
      </c>
      <c r="X10" s="13">
        <v>440</v>
      </c>
      <c r="Y10" s="13">
        <v>440</v>
      </c>
      <c r="Z10" s="13">
        <v>440</v>
      </c>
      <c r="AA10" s="13">
        <v>440</v>
      </c>
      <c r="AB10" s="13">
        <v>440</v>
      </c>
      <c r="AC10" s="13">
        <v>440</v>
      </c>
      <c r="AD10" s="13">
        <v>440</v>
      </c>
      <c r="AE10" s="13">
        <v>440</v>
      </c>
      <c r="AF10" s="13">
        <v>440</v>
      </c>
      <c r="AG10" s="13">
        <v>440</v>
      </c>
      <c r="AH10" s="13">
        <v>440</v>
      </c>
      <c r="AI10" s="13">
        <v>440</v>
      </c>
      <c r="AJ10" s="13">
        <v>440</v>
      </c>
      <c r="AK10" s="13">
        <v>440</v>
      </c>
      <c r="AL10" s="13">
        <v>440</v>
      </c>
      <c r="AM10" s="13">
        <v>440</v>
      </c>
      <c r="AN10" s="15">
        <f t="shared" si="1"/>
        <v>15034.2</v>
      </c>
    </row>
    <row r="11" spans="1:41" ht="13.2" x14ac:dyDescent="0.25">
      <c r="B11" s="16" t="s">
        <v>20</v>
      </c>
      <c r="C11" s="12"/>
      <c r="D11" s="13">
        <f>SUM(D7:D10)</f>
        <v>1159.3</v>
      </c>
      <c r="E11" s="13">
        <f t="shared" ref="E11:AM11" si="2">SUM(E7:E10)</f>
        <v>743.6</v>
      </c>
      <c r="F11" s="13">
        <f t="shared" si="2"/>
        <v>784</v>
      </c>
      <c r="G11" s="13">
        <f t="shared" si="2"/>
        <v>1867</v>
      </c>
      <c r="H11" s="13">
        <f t="shared" si="2"/>
        <v>590</v>
      </c>
      <c r="I11" s="13">
        <f t="shared" si="2"/>
        <v>1190</v>
      </c>
      <c r="J11" s="13">
        <f t="shared" si="2"/>
        <v>440</v>
      </c>
      <c r="K11" s="13">
        <f t="shared" si="2"/>
        <v>1190</v>
      </c>
      <c r="L11" s="13">
        <f t="shared" si="2"/>
        <v>440</v>
      </c>
      <c r="M11" s="13">
        <f t="shared" si="2"/>
        <v>1190</v>
      </c>
      <c r="N11" s="13">
        <f t="shared" si="2"/>
        <v>440</v>
      </c>
      <c r="O11" s="13">
        <f t="shared" si="2"/>
        <v>1190</v>
      </c>
      <c r="P11" s="13">
        <f t="shared" si="2"/>
        <v>440</v>
      </c>
      <c r="Q11" s="13">
        <f t="shared" si="2"/>
        <v>1190</v>
      </c>
      <c r="R11" s="13">
        <f t="shared" si="2"/>
        <v>440</v>
      </c>
      <c r="S11" s="13">
        <f t="shared" si="2"/>
        <v>1190</v>
      </c>
      <c r="T11" s="13">
        <f t="shared" si="2"/>
        <v>440</v>
      </c>
      <c r="U11" s="13">
        <f t="shared" si="2"/>
        <v>1190</v>
      </c>
      <c r="V11" s="13">
        <f t="shared" si="2"/>
        <v>440</v>
      </c>
      <c r="W11" s="13">
        <f t="shared" si="2"/>
        <v>1190</v>
      </c>
      <c r="X11" s="13">
        <f t="shared" si="2"/>
        <v>440</v>
      </c>
      <c r="Y11" s="13">
        <f t="shared" si="2"/>
        <v>1190</v>
      </c>
      <c r="Z11" s="13">
        <f t="shared" si="2"/>
        <v>440</v>
      </c>
      <c r="AA11" s="13">
        <f t="shared" si="2"/>
        <v>1190</v>
      </c>
      <c r="AB11" s="13">
        <f t="shared" si="2"/>
        <v>440</v>
      </c>
      <c r="AC11" s="13">
        <f t="shared" si="2"/>
        <v>1190</v>
      </c>
      <c r="AD11" s="13">
        <f t="shared" si="2"/>
        <v>440</v>
      </c>
      <c r="AE11" s="13">
        <f t="shared" si="2"/>
        <v>1190</v>
      </c>
      <c r="AF11" s="13">
        <f t="shared" si="2"/>
        <v>440</v>
      </c>
      <c r="AG11" s="13">
        <f t="shared" si="2"/>
        <v>1190</v>
      </c>
      <c r="AH11" s="13">
        <f t="shared" si="2"/>
        <v>440</v>
      </c>
      <c r="AI11" s="13">
        <f t="shared" si="2"/>
        <v>1190</v>
      </c>
      <c r="AJ11" s="13">
        <f t="shared" si="2"/>
        <v>440</v>
      </c>
      <c r="AK11" s="13">
        <f t="shared" si="2"/>
        <v>1190</v>
      </c>
      <c r="AL11" s="13">
        <f t="shared" si="2"/>
        <v>440</v>
      </c>
      <c r="AM11" s="13">
        <f t="shared" si="2"/>
        <v>1190</v>
      </c>
      <c r="AN11" s="15">
        <f t="shared" si="1"/>
        <v>30783.9</v>
      </c>
    </row>
    <row r="12" spans="1:41" ht="13.2" x14ac:dyDescent="0.25">
      <c r="B12" s="16" t="s">
        <v>21</v>
      </c>
      <c r="C12" s="12"/>
      <c r="D12" s="13"/>
      <c r="F12" s="13"/>
      <c r="G12" s="13"/>
      <c r="H12" s="13"/>
      <c r="I12" s="13"/>
      <c r="J12" s="13"/>
      <c r="K12" s="13"/>
      <c r="L12" s="13">
        <f>10*50</f>
        <v>500</v>
      </c>
      <c r="M12" s="13">
        <f>20*50</f>
        <v>1000</v>
      </c>
      <c r="N12" s="13">
        <f>30*50</f>
        <v>1500</v>
      </c>
      <c r="O12" s="13">
        <f>60*50</f>
        <v>3000</v>
      </c>
      <c r="P12" s="13">
        <f>90*50</f>
        <v>4500</v>
      </c>
      <c r="Q12" s="13">
        <f>110*50</f>
        <v>5500</v>
      </c>
      <c r="R12" s="13">
        <f>130*50</f>
        <v>6500</v>
      </c>
      <c r="S12" s="13">
        <f>150*50</f>
        <v>7500</v>
      </c>
      <c r="T12" s="13">
        <f>175*50</f>
        <v>8750</v>
      </c>
      <c r="U12" s="13">
        <f>200*50</f>
        <v>10000</v>
      </c>
      <c r="V12" s="13">
        <f>225*50</f>
        <v>11250</v>
      </c>
      <c r="W12" s="13">
        <f>250*50</f>
        <v>12500</v>
      </c>
      <c r="X12" s="13">
        <f>275*50</f>
        <v>13750</v>
      </c>
      <c r="Y12" s="13">
        <f>300*50</f>
        <v>15000</v>
      </c>
      <c r="Z12" s="13">
        <f t="shared" ref="Z12:AA12" si="3">300*50</f>
        <v>15000</v>
      </c>
      <c r="AA12" s="13">
        <f t="shared" si="3"/>
        <v>15000</v>
      </c>
      <c r="AB12" s="13">
        <v>20000</v>
      </c>
      <c r="AC12" s="13">
        <v>20000</v>
      </c>
      <c r="AD12" s="13">
        <v>21000</v>
      </c>
      <c r="AE12" s="13">
        <v>21000</v>
      </c>
      <c r="AF12" s="13">
        <v>25000</v>
      </c>
      <c r="AG12" s="13">
        <v>25000</v>
      </c>
      <c r="AH12" s="13">
        <v>27000</v>
      </c>
      <c r="AI12" s="13">
        <v>27000</v>
      </c>
      <c r="AJ12" s="13">
        <v>27000</v>
      </c>
      <c r="AK12" s="13">
        <v>30000</v>
      </c>
      <c r="AL12" s="13">
        <v>30000</v>
      </c>
      <c r="AM12" s="13">
        <v>30000</v>
      </c>
      <c r="AN12" s="15">
        <f t="shared" si="1"/>
        <v>434250</v>
      </c>
    </row>
    <row r="13" spans="1:41" ht="13.2" x14ac:dyDescent="0.25">
      <c r="B13" s="16" t="s">
        <v>22</v>
      </c>
      <c r="C13" s="12"/>
      <c r="D13" s="13"/>
      <c r="F13" s="13"/>
      <c r="G13" s="13">
        <v>2000</v>
      </c>
      <c r="H13" s="13"/>
      <c r="I13" s="13">
        <v>2000</v>
      </c>
      <c r="J13" s="13">
        <v>1000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5">
        <f t="shared" si="1"/>
        <v>5000</v>
      </c>
    </row>
    <row r="14" spans="1:41" ht="13.2" x14ac:dyDescent="0.25">
      <c r="B14" s="16" t="s">
        <v>23</v>
      </c>
      <c r="C14" s="12"/>
      <c r="D14" s="13">
        <v>93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5">
        <f t="shared" si="1"/>
        <v>93</v>
      </c>
    </row>
    <row r="15" spans="1:41" ht="13.2" x14ac:dyDescent="0.25">
      <c r="B15" s="16" t="s">
        <v>24</v>
      </c>
      <c r="C15" s="12"/>
      <c r="D15" s="13">
        <v>10000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5">
        <f t="shared" si="1"/>
        <v>10000</v>
      </c>
    </row>
    <row r="16" spans="1:41" ht="13.2" x14ac:dyDescent="0.25">
      <c r="B16" s="16" t="s">
        <v>25</v>
      </c>
      <c r="C16" s="12"/>
      <c r="D16" s="13"/>
      <c r="E16" s="13"/>
      <c r="F16" s="13">
        <v>0</v>
      </c>
      <c r="G16" s="13">
        <v>5000</v>
      </c>
      <c r="H16" s="13">
        <v>5000</v>
      </c>
      <c r="I16" s="13">
        <v>5000</v>
      </c>
      <c r="J16" s="13">
        <v>0</v>
      </c>
      <c r="K16" s="13">
        <v>250000</v>
      </c>
      <c r="L16" s="13">
        <v>0</v>
      </c>
      <c r="M16" s="13">
        <v>0</v>
      </c>
      <c r="N16" s="13">
        <v>250000</v>
      </c>
      <c r="O16" s="13">
        <v>0</v>
      </c>
      <c r="P16" s="13">
        <v>0</v>
      </c>
      <c r="Q16" s="13"/>
      <c r="R16" s="13">
        <v>0</v>
      </c>
      <c r="S16" s="13">
        <v>0</v>
      </c>
      <c r="T16" s="13">
        <v>0</v>
      </c>
      <c r="U16" s="13">
        <v>0</v>
      </c>
      <c r="V16" s="14">
        <v>0</v>
      </c>
      <c r="W16" s="14">
        <v>0</v>
      </c>
      <c r="X16" s="14">
        <v>0</v>
      </c>
      <c r="Y16" s="14"/>
      <c r="Z16" s="14"/>
      <c r="AA16" s="14"/>
      <c r="AB16" s="56"/>
      <c r="AC16" s="14" t="s">
        <v>26</v>
      </c>
      <c r="AD16" s="14"/>
      <c r="AE16" s="14"/>
      <c r="AF16" s="14"/>
      <c r="AG16" s="14"/>
      <c r="AH16" s="56" t="s">
        <v>27</v>
      </c>
      <c r="AI16" s="14"/>
      <c r="AJ16" s="14"/>
      <c r="AK16" s="14"/>
      <c r="AL16" s="14"/>
      <c r="AM16" s="14"/>
      <c r="AN16" s="15">
        <f t="shared" si="1"/>
        <v>515000</v>
      </c>
    </row>
    <row r="17" spans="1:42" ht="13.2" x14ac:dyDescent="0.25">
      <c r="A17" s="6"/>
      <c r="B17" s="17" t="s">
        <v>28</v>
      </c>
      <c r="C17" s="18"/>
      <c r="D17" s="19">
        <f>SUM(D11:D16)</f>
        <v>11252.3</v>
      </c>
      <c r="E17" s="19">
        <f t="shared" ref="E17:AM17" si="4">SUM(E11:E16)</f>
        <v>743.6</v>
      </c>
      <c r="F17" s="19">
        <f t="shared" si="4"/>
        <v>784</v>
      </c>
      <c r="G17" s="19">
        <f t="shared" si="4"/>
        <v>8867</v>
      </c>
      <c r="H17" s="19">
        <f t="shared" si="4"/>
        <v>5590</v>
      </c>
      <c r="I17" s="19">
        <f t="shared" si="4"/>
        <v>8190</v>
      </c>
      <c r="J17" s="19">
        <f t="shared" si="4"/>
        <v>1440</v>
      </c>
      <c r="K17" s="19">
        <f t="shared" si="4"/>
        <v>251190</v>
      </c>
      <c r="L17" s="19">
        <f t="shared" si="4"/>
        <v>940</v>
      </c>
      <c r="M17" s="19">
        <f t="shared" si="4"/>
        <v>2190</v>
      </c>
      <c r="N17" s="19">
        <f t="shared" si="4"/>
        <v>251940</v>
      </c>
      <c r="O17" s="19">
        <f t="shared" si="4"/>
        <v>4190</v>
      </c>
      <c r="P17" s="19">
        <f t="shared" si="4"/>
        <v>4940</v>
      </c>
      <c r="Q17" s="19">
        <f t="shared" si="4"/>
        <v>6690</v>
      </c>
      <c r="R17" s="19">
        <f t="shared" si="4"/>
        <v>6940</v>
      </c>
      <c r="S17" s="19">
        <f t="shared" si="4"/>
        <v>8690</v>
      </c>
      <c r="T17" s="19">
        <f t="shared" si="4"/>
        <v>9190</v>
      </c>
      <c r="U17" s="19">
        <f t="shared" si="4"/>
        <v>11190</v>
      </c>
      <c r="V17" s="19">
        <f t="shared" si="4"/>
        <v>11690</v>
      </c>
      <c r="W17" s="19">
        <f t="shared" si="4"/>
        <v>13690</v>
      </c>
      <c r="X17" s="19">
        <f t="shared" si="4"/>
        <v>14190</v>
      </c>
      <c r="Y17" s="19">
        <f t="shared" si="4"/>
        <v>16190</v>
      </c>
      <c r="Z17" s="19">
        <f t="shared" si="4"/>
        <v>15440</v>
      </c>
      <c r="AA17" s="19">
        <f t="shared" si="4"/>
        <v>16190</v>
      </c>
      <c r="AB17" s="19">
        <f t="shared" si="4"/>
        <v>20440</v>
      </c>
      <c r="AC17" s="19">
        <f t="shared" si="4"/>
        <v>21190</v>
      </c>
      <c r="AD17" s="19">
        <f t="shared" si="4"/>
        <v>21440</v>
      </c>
      <c r="AE17" s="19">
        <f t="shared" si="4"/>
        <v>22190</v>
      </c>
      <c r="AF17" s="19">
        <f t="shared" si="4"/>
        <v>25440</v>
      </c>
      <c r="AG17" s="19">
        <f t="shared" si="4"/>
        <v>26190</v>
      </c>
      <c r="AH17" s="19">
        <f t="shared" si="4"/>
        <v>27440</v>
      </c>
      <c r="AI17" s="19">
        <f t="shared" si="4"/>
        <v>28190</v>
      </c>
      <c r="AJ17" s="19">
        <f t="shared" si="4"/>
        <v>27440</v>
      </c>
      <c r="AK17" s="19">
        <f t="shared" si="4"/>
        <v>31190</v>
      </c>
      <c r="AL17" s="19">
        <f t="shared" si="4"/>
        <v>30440</v>
      </c>
      <c r="AM17" s="19">
        <f t="shared" si="4"/>
        <v>31190</v>
      </c>
      <c r="AN17" s="51">
        <f>SUM(D17:AM17)</f>
        <v>995126.9</v>
      </c>
    </row>
    <row r="18" spans="1:42" ht="13.2" x14ac:dyDescent="0.25">
      <c r="A18" s="2"/>
      <c r="B18" s="20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15"/>
    </row>
    <row r="19" spans="1:42" ht="13.2" x14ac:dyDescent="0.25">
      <c r="A19" s="2"/>
      <c r="B19" s="24" t="s">
        <v>29</v>
      </c>
      <c r="C19" s="25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53"/>
    </row>
    <row r="20" spans="1:42" ht="13.2" x14ac:dyDescent="0.25">
      <c r="B20" s="17" t="s">
        <v>30</v>
      </c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5"/>
    </row>
    <row r="21" spans="1:42" ht="13.2" x14ac:dyDescent="0.25">
      <c r="A21" s="6"/>
      <c r="B21" s="16" t="str">
        <f>'Workings - Salaries'!B5</f>
        <v>CEO</v>
      </c>
      <c r="C21" s="12"/>
      <c r="D21" s="42">
        <v>1641.84</v>
      </c>
      <c r="E21" s="13">
        <v>1898.46</v>
      </c>
      <c r="F21" s="13">
        <f>E21</f>
        <v>1898.46</v>
      </c>
      <c r="G21" s="13">
        <f t="shared" ref="G21:K21" si="5">F21</f>
        <v>1898.46</v>
      </c>
      <c r="H21" s="13">
        <f t="shared" si="5"/>
        <v>1898.46</v>
      </c>
      <c r="I21" s="13">
        <f t="shared" si="5"/>
        <v>1898.46</v>
      </c>
      <c r="J21" s="13">
        <f t="shared" si="5"/>
        <v>1898.46</v>
      </c>
      <c r="K21" s="13">
        <f t="shared" si="5"/>
        <v>1898.46</v>
      </c>
      <c r="L21" s="13">
        <v>5000</v>
      </c>
      <c r="M21" s="13">
        <f>+L21</f>
        <v>5000</v>
      </c>
      <c r="N21" s="13">
        <f>+M21</f>
        <v>5000</v>
      </c>
      <c r="O21" s="13">
        <f t="shared" ref="O21:AG21" si="6">+N21</f>
        <v>5000</v>
      </c>
      <c r="P21" s="13">
        <f t="shared" si="6"/>
        <v>5000</v>
      </c>
      <c r="Q21" s="13">
        <f t="shared" si="6"/>
        <v>5000</v>
      </c>
      <c r="R21" s="13">
        <f t="shared" si="6"/>
        <v>5000</v>
      </c>
      <c r="S21" s="13">
        <f t="shared" si="6"/>
        <v>5000</v>
      </c>
      <c r="T21" s="13">
        <f t="shared" si="6"/>
        <v>5000</v>
      </c>
      <c r="U21" s="13">
        <f t="shared" si="6"/>
        <v>5000</v>
      </c>
      <c r="V21" s="13">
        <f t="shared" si="6"/>
        <v>5000</v>
      </c>
      <c r="W21" s="13">
        <f t="shared" si="6"/>
        <v>5000</v>
      </c>
      <c r="X21" s="13">
        <f t="shared" si="6"/>
        <v>5000</v>
      </c>
      <c r="Y21" s="13">
        <f t="shared" si="6"/>
        <v>5000</v>
      </c>
      <c r="Z21" s="13">
        <f t="shared" si="6"/>
        <v>5000</v>
      </c>
      <c r="AA21" s="13">
        <f t="shared" si="6"/>
        <v>5000</v>
      </c>
      <c r="AB21" s="13">
        <f t="shared" si="6"/>
        <v>5000</v>
      </c>
      <c r="AC21" s="13">
        <f t="shared" si="6"/>
        <v>5000</v>
      </c>
      <c r="AD21" s="13">
        <f t="shared" si="6"/>
        <v>5000</v>
      </c>
      <c r="AE21" s="13">
        <f t="shared" si="6"/>
        <v>5000</v>
      </c>
      <c r="AF21" s="13">
        <f t="shared" si="6"/>
        <v>5000</v>
      </c>
      <c r="AG21" s="13">
        <f t="shared" si="6"/>
        <v>5000</v>
      </c>
      <c r="AH21" s="13">
        <v>5553</v>
      </c>
      <c r="AI21" s="13">
        <v>5553</v>
      </c>
      <c r="AJ21" s="13">
        <v>5553</v>
      </c>
      <c r="AK21" s="13">
        <v>5553</v>
      </c>
      <c r="AL21" s="13">
        <v>5553</v>
      </c>
      <c r="AM21" s="13">
        <v>5553</v>
      </c>
      <c r="AN21" s="15">
        <f t="shared" ref="AN21:AN37" si="7">SUM(B21:AM21)</f>
        <v>158249.06</v>
      </c>
      <c r="AO21" s="13"/>
      <c r="AP21" s="13"/>
    </row>
    <row r="22" spans="1:42" ht="13.2" x14ac:dyDescent="0.25">
      <c r="A22" s="6"/>
      <c r="B22" s="16" t="s">
        <v>31</v>
      </c>
      <c r="C22" s="12"/>
      <c r="D22" s="14"/>
      <c r="E22" s="13"/>
      <c r="F22" s="13"/>
      <c r="G22" s="13"/>
      <c r="H22" s="13"/>
      <c r="I22" s="13"/>
      <c r="J22" s="13"/>
      <c r="K22" s="13">
        <v>5553</v>
      </c>
      <c r="L22" s="13">
        <v>5553</v>
      </c>
      <c r="M22" s="13">
        <v>5553</v>
      </c>
      <c r="N22" s="13">
        <v>5553</v>
      </c>
      <c r="O22" s="13">
        <v>5553</v>
      </c>
      <c r="P22" s="13">
        <v>5553</v>
      </c>
      <c r="Q22" s="13">
        <v>5553</v>
      </c>
      <c r="R22" s="13">
        <v>5553</v>
      </c>
      <c r="S22" s="13">
        <v>5553</v>
      </c>
      <c r="T22" s="13">
        <v>5553</v>
      </c>
      <c r="U22" s="13">
        <v>5553</v>
      </c>
      <c r="V22" s="13">
        <v>5553</v>
      </c>
      <c r="W22" s="13">
        <v>5553</v>
      </c>
      <c r="X22" s="13">
        <v>5553</v>
      </c>
      <c r="Y22" s="13">
        <v>5553</v>
      </c>
      <c r="Z22" s="13">
        <v>5553</v>
      </c>
      <c r="AA22" s="13">
        <v>5553</v>
      </c>
      <c r="AB22" s="13">
        <v>5553</v>
      </c>
      <c r="AC22" s="13">
        <v>5553</v>
      </c>
      <c r="AD22" s="13">
        <v>5553</v>
      </c>
      <c r="AE22" s="13">
        <v>5553</v>
      </c>
      <c r="AF22" s="13">
        <v>5553</v>
      </c>
      <c r="AG22" s="13">
        <v>5553</v>
      </c>
      <c r="AH22" s="13">
        <v>5553</v>
      </c>
      <c r="AI22" s="13">
        <v>5553</v>
      </c>
      <c r="AJ22" s="13">
        <v>5553</v>
      </c>
      <c r="AK22" s="13">
        <v>5553</v>
      </c>
      <c r="AL22" s="13">
        <v>5553</v>
      </c>
      <c r="AM22" s="13">
        <v>5553</v>
      </c>
      <c r="AN22" s="15">
        <f t="shared" si="7"/>
        <v>161037</v>
      </c>
      <c r="AO22" s="23"/>
      <c r="AP22" s="23"/>
    </row>
    <row r="23" spans="1:42" ht="13.2" x14ac:dyDescent="0.25">
      <c r="A23" s="6"/>
      <c r="B23" s="16" t="s">
        <v>32</v>
      </c>
      <c r="C23" s="12"/>
      <c r="D23" s="13">
        <v>10</v>
      </c>
      <c r="E23" s="13">
        <v>560.58000000000004</v>
      </c>
      <c r="F23" s="13">
        <v>10</v>
      </c>
      <c r="G23" s="13">
        <v>1183</v>
      </c>
      <c r="H23" s="13">
        <v>395</v>
      </c>
      <c r="I23" s="13">
        <v>395</v>
      </c>
      <c r="J23" s="13">
        <v>788</v>
      </c>
      <c r="K23" s="13">
        <v>395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5">
        <f t="shared" si="7"/>
        <v>3736.58</v>
      </c>
    </row>
    <row r="24" spans="1:42" ht="13.2" x14ac:dyDescent="0.25">
      <c r="A24" s="6"/>
      <c r="B24" s="16" t="str">
        <f>'Workings - Salaries'!B7</f>
        <v>Marketeer</v>
      </c>
      <c r="C24" s="12"/>
      <c r="D24" s="13">
        <v>1408.32</v>
      </c>
      <c r="E24" s="13">
        <v>1859.6</v>
      </c>
      <c r="F24" s="13">
        <v>1856.34</v>
      </c>
      <c r="G24" s="13">
        <v>1856.34</v>
      </c>
      <c r="H24" s="13">
        <v>1856.34</v>
      </c>
      <c r="I24" s="13">
        <v>1856.34</v>
      </c>
      <c r="J24" s="13">
        <v>1856.34</v>
      </c>
      <c r="K24" s="13">
        <v>1856.34</v>
      </c>
      <c r="L24" s="13">
        <v>2776</v>
      </c>
      <c r="M24" s="13">
        <v>2776</v>
      </c>
      <c r="N24" s="13">
        <v>2776</v>
      </c>
      <c r="O24" s="13">
        <v>2776</v>
      </c>
      <c r="P24" s="13">
        <v>2776</v>
      </c>
      <c r="Q24" s="13">
        <v>2776</v>
      </c>
      <c r="R24" s="13">
        <v>2776</v>
      </c>
      <c r="S24" s="13">
        <v>2776</v>
      </c>
      <c r="T24" s="13">
        <v>2776</v>
      </c>
      <c r="U24" s="13">
        <v>2776</v>
      </c>
      <c r="V24" s="13">
        <v>2776</v>
      </c>
      <c r="W24" s="13">
        <v>2776</v>
      </c>
      <c r="X24" s="13">
        <v>2776</v>
      </c>
      <c r="Y24" s="13">
        <v>2776</v>
      </c>
      <c r="Z24" s="13">
        <v>2776</v>
      </c>
      <c r="AA24" s="13">
        <v>2776</v>
      </c>
      <c r="AB24" s="13">
        <v>2776</v>
      </c>
      <c r="AC24" s="13">
        <v>2776</v>
      </c>
      <c r="AD24" s="13">
        <v>2776</v>
      </c>
      <c r="AE24" s="13">
        <v>2776</v>
      </c>
      <c r="AF24" s="13">
        <v>2776</v>
      </c>
      <c r="AG24" s="13">
        <v>2776</v>
      </c>
      <c r="AH24" s="13">
        <v>2776</v>
      </c>
      <c r="AI24" s="13">
        <v>2776</v>
      </c>
      <c r="AJ24" s="13">
        <v>2776</v>
      </c>
      <c r="AK24" s="13">
        <v>2776</v>
      </c>
      <c r="AL24" s="13">
        <v>2776</v>
      </c>
      <c r="AM24" s="13">
        <v>2776</v>
      </c>
      <c r="AN24" s="15">
        <f t="shared" si="7"/>
        <v>92133.959999999992</v>
      </c>
    </row>
    <row r="25" spans="1:42" ht="13.2" x14ac:dyDescent="0.25">
      <c r="A25" s="6"/>
      <c r="B25" s="16" t="str">
        <f>'Workings - Salaries'!B8</f>
        <v>Speech Therapist</v>
      </c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13">
        <v>4627</v>
      </c>
      <c r="N25" s="13">
        <v>4627</v>
      </c>
      <c r="O25" s="13">
        <v>4627</v>
      </c>
      <c r="P25" s="13">
        <v>4627</v>
      </c>
      <c r="Q25" s="13">
        <v>4627</v>
      </c>
      <c r="R25" s="13">
        <v>4627</v>
      </c>
      <c r="S25" s="13">
        <v>4627</v>
      </c>
      <c r="T25" s="13">
        <v>4627</v>
      </c>
      <c r="U25" s="13">
        <v>4627</v>
      </c>
      <c r="V25" s="13">
        <v>4627</v>
      </c>
      <c r="W25" s="13">
        <v>4627</v>
      </c>
      <c r="X25" s="13">
        <v>4627</v>
      </c>
      <c r="Y25" s="13">
        <v>4627</v>
      </c>
      <c r="Z25" s="13">
        <v>4627</v>
      </c>
      <c r="AA25" s="13">
        <v>4627</v>
      </c>
      <c r="AB25" s="13">
        <v>4627</v>
      </c>
      <c r="AC25" s="13">
        <v>4627</v>
      </c>
      <c r="AD25" s="13">
        <v>4627</v>
      </c>
      <c r="AE25" s="13">
        <v>4627</v>
      </c>
      <c r="AF25" s="13">
        <v>4627</v>
      </c>
      <c r="AG25" s="13">
        <v>4627</v>
      </c>
      <c r="AH25" s="13">
        <v>4627</v>
      </c>
      <c r="AI25" s="13">
        <v>4627</v>
      </c>
      <c r="AJ25" s="13">
        <v>4627</v>
      </c>
      <c r="AK25" s="13">
        <v>4627</v>
      </c>
      <c r="AL25" s="13">
        <v>4627</v>
      </c>
      <c r="AM25" s="13">
        <v>4627</v>
      </c>
      <c r="AN25" s="15">
        <f t="shared" si="7"/>
        <v>124929</v>
      </c>
    </row>
    <row r="26" spans="1:42" ht="13.2" x14ac:dyDescent="0.25">
      <c r="A26" s="6"/>
      <c r="B26" s="16" t="str">
        <f>'Workings - Salaries'!B9</f>
        <v>Software Engineer</v>
      </c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>
        <v>5553</v>
      </c>
      <c r="W26" s="13">
        <v>5553</v>
      </c>
      <c r="X26" s="13">
        <v>5553</v>
      </c>
      <c r="Y26" s="13">
        <v>5553</v>
      </c>
      <c r="Z26" s="13">
        <v>5553</v>
      </c>
      <c r="AA26" s="13">
        <v>5553</v>
      </c>
      <c r="AB26" s="13">
        <v>5553</v>
      </c>
      <c r="AC26" s="13">
        <v>5553</v>
      </c>
      <c r="AD26" s="13">
        <v>5553</v>
      </c>
      <c r="AE26" s="13">
        <v>5553</v>
      </c>
      <c r="AF26" s="13">
        <v>5553</v>
      </c>
      <c r="AG26" s="13">
        <v>5553</v>
      </c>
      <c r="AH26" s="13">
        <v>5553</v>
      </c>
      <c r="AI26" s="13">
        <v>5553</v>
      </c>
      <c r="AJ26" s="13">
        <v>5553</v>
      </c>
      <c r="AK26" s="13">
        <v>5553</v>
      </c>
      <c r="AL26" s="13">
        <v>5553</v>
      </c>
      <c r="AM26" s="13">
        <v>5553</v>
      </c>
      <c r="AN26" s="15">
        <f t="shared" si="7"/>
        <v>99954</v>
      </c>
    </row>
    <row r="27" spans="1:42" ht="13.2" x14ac:dyDescent="0.25">
      <c r="A27" s="6"/>
      <c r="B27" s="16" t="s">
        <v>33</v>
      </c>
      <c r="C27" s="12"/>
      <c r="D27" s="13">
        <v>157.84</v>
      </c>
      <c r="E27" s="13">
        <f>D27</f>
        <v>157.84</v>
      </c>
      <c r="F27" s="13">
        <f>E27</f>
        <v>157.84</v>
      </c>
      <c r="G27" s="13">
        <f t="shared" ref="G27:I27" si="8">F27</f>
        <v>157.84</v>
      </c>
      <c r="H27" s="13">
        <f t="shared" si="8"/>
        <v>157.84</v>
      </c>
      <c r="I27" s="13">
        <f t="shared" si="8"/>
        <v>157.84</v>
      </c>
      <c r="J27" s="13">
        <v>158</v>
      </c>
      <c r="K27" s="13">
        <v>189</v>
      </c>
      <c r="L27" s="13">
        <f t="shared" ref="L27:L29" si="9">K27</f>
        <v>189</v>
      </c>
      <c r="M27" s="13">
        <f t="shared" ref="M27:M29" si="10">L27</f>
        <v>189</v>
      </c>
      <c r="N27" s="13">
        <f t="shared" ref="N27:N29" si="11">M27</f>
        <v>189</v>
      </c>
      <c r="O27" s="13">
        <f t="shared" ref="O27:O29" si="12">N27</f>
        <v>189</v>
      </c>
      <c r="P27" s="13">
        <f t="shared" ref="P27:P29" si="13">O27</f>
        <v>189</v>
      </c>
      <c r="Q27" s="13">
        <f t="shared" ref="Q27:Q29" si="14">P27</f>
        <v>189</v>
      </c>
      <c r="R27" s="13">
        <f t="shared" ref="R27:R29" si="15">Q27</f>
        <v>189</v>
      </c>
      <c r="S27" s="13">
        <f t="shared" ref="S27:S29" si="16">R27</f>
        <v>189</v>
      </c>
      <c r="T27" s="13">
        <f t="shared" ref="T27:T29" si="17">S27</f>
        <v>189</v>
      </c>
      <c r="U27" s="13">
        <f t="shared" ref="U27:U29" si="18">T27</f>
        <v>189</v>
      </c>
      <c r="V27" s="13">
        <f t="shared" ref="V27:V29" si="19">U27</f>
        <v>189</v>
      </c>
      <c r="W27" s="13">
        <v>226</v>
      </c>
      <c r="X27" s="13">
        <f t="shared" ref="X27:X29" si="20">W27</f>
        <v>226</v>
      </c>
      <c r="Y27" s="13">
        <f t="shared" ref="Y27:Y29" si="21">X27</f>
        <v>226</v>
      </c>
      <c r="Z27" s="13">
        <f t="shared" ref="Z27:Z29" si="22">Y27</f>
        <v>226</v>
      </c>
      <c r="AA27" s="13">
        <f t="shared" ref="AA27:AA29" si="23">Z27</f>
        <v>226</v>
      </c>
      <c r="AB27" s="13">
        <f t="shared" ref="AB27:AB29" si="24">AA27</f>
        <v>226</v>
      </c>
      <c r="AC27" s="13">
        <f t="shared" ref="AC27:AC29" si="25">AB27</f>
        <v>226</v>
      </c>
      <c r="AD27" s="13">
        <f t="shared" ref="AD27:AD29" si="26">AC27</f>
        <v>226</v>
      </c>
      <c r="AE27" s="13">
        <f t="shared" ref="AE27:AE29" si="27">AD27</f>
        <v>226</v>
      </c>
      <c r="AF27" s="13">
        <f t="shared" ref="AF27:AF29" si="28">AE27</f>
        <v>226</v>
      </c>
      <c r="AG27" s="13">
        <f t="shared" ref="AG27:AG29" si="29">AF27</f>
        <v>226</v>
      </c>
      <c r="AH27" s="13">
        <f t="shared" ref="AH27:AH29" si="30">AG27</f>
        <v>226</v>
      </c>
      <c r="AI27" s="13">
        <v>271</v>
      </c>
      <c r="AJ27" s="13">
        <f t="shared" ref="AJ27:AJ29" si="31">AI27</f>
        <v>271</v>
      </c>
      <c r="AK27" s="13">
        <f t="shared" ref="AK27:AK29" si="32">AJ27</f>
        <v>271</v>
      </c>
      <c r="AL27" s="13">
        <f t="shared" ref="AL27:AL29" si="33">AK27</f>
        <v>271</v>
      </c>
      <c r="AM27" s="13">
        <f t="shared" ref="AM27:AM29" si="34">AL27</f>
        <v>271</v>
      </c>
      <c r="AN27" s="15">
        <f t="shared" si="7"/>
        <v>7440.04</v>
      </c>
    </row>
    <row r="28" spans="1:42" ht="13.2" x14ac:dyDescent="0.25">
      <c r="A28" s="6"/>
      <c r="B28" s="16" t="s">
        <v>34</v>
      </c>
      <c r="C28" s="12"/>
      <c r="D28" s="13">
        <v>27.98</v>
      </c>
      <c r="E28" s="13">
        <f>D28</f>
        <v>27.98</v>
      </c>
      <c r="F28" s="13">
        <f>E28</f>
        <v>27.98</v>
      </c>
      <c r="G28" s="13">
        <f t="shared" ref="G28:K28" si="35">F28</f>
        <v>27.98</v>
      </c>
      <c r="H28" s="13">
        <f t="shared" si="35"/>
        <v>27.98</v>
      </c>
      <c r="I28" s="13">
        <f t="shared" si="35"/>
        <v>27.98</v>
      </c>
      <c r="J28" s="13">
        <f t="shared" si="35"/>
        <v>27.98</v>
      </c>
      <c r="K28" s="13">
        <f t="shared" si="35"/>
        <v>27.98</v>
      </c>
      <c r="L28" s="13">
        <f t="shared" si="9"/>
        <v>27.98</v>
      </c>
      <c r="M28" s="13">
        <f t="shared" si="10"/>
        <v>27.98</v>
      </c>
      <c r="N28" s="13">
        <f t="shared" si="11"/>
        <v>27.98</v>
      </c>
      <c r="O28" s="13">
        <f t="shared" si="12"/>
        <v>27.98</v>
      </c>
      <c r="P28" s="13">
        <f t="shared" si="13"/>
        <v>27.98</v>
      </c>
      <c r="Q28" s="13">
        <f t="shared" si="14"/>
        <v>27.98</v>
      </c>
      <c r="R28" s="13">
        <f t="shared" si="15"/>
        <v>27.98</v>
      </c>
      <c r="S28" s="13">
        <f t="shared" si="16"/>
        <v>27.98</v>
      </c>
      <c r="T28" s="13">
        <f t="shared" si="17"/>
        <v>27.98</v>
      </c>
      <c r="U28" s="13">
        <f t="shared" si="18"/>
        <v>27.98</v>
      </c>
      <c r="V28" s="13">
        <f t="shared" si="19"/>
        <v>27.98</v>
      </c>
      <c r="W28" s="13">
        <f t="shared" ref="W28:W29" si="36">V28</f>
        <v>27.98</v>
      </c>
      <c r="X28" s="13">
        <f t="shared" si="20"/>
        <v>27.98</v>
      </c>
      <c r="Y28" s="13">
        <f t="shared" si="21"/>
        <v>27.98</v>
      </c>
      <c r="Z28" s="13">
        <f t="shared" si="22"/>
        <v>27.98</v>
      </c>
      <c r="AA28" s="13">
        <f t="shared" si="23"/>
        <v>27.98</v>
      </c>
      <c r="AB28" s="13">
        <f t="shared" si="24"/>
        <v>27.98</v>
      </c>
      <c r="AC28" s="13">
        <f t="shared" si="25"/>
        <v>27.98</v>
      </c>
      <c r="AD28" s="13">
        <f t="shared" si="26"/>
        <v>27.98</v>
      </c>
      <c r="AE28" s="13">
        <f t="shared" si="27"/>
        <v>27.98</v>
      </c>
      <c r="AF28" s="13">
        <f t="shared" si="28"/>
        <v>27.98</v>
      </c>
      <c r="AG28" s="13">
        <f t="shared" si="29"/>
        <v>27.98</v>
      </c>
      <c r="AH28" s="13">
        <f t="shared" si="30"/>
        <v>27.98</v>
      </c>
      <c r="AI28" s="13">
        <f t="shared" ref="AI28:AI29" si="37">AH28</f>
        <v>27.98</v>
      </c>
      <c r="AJ28" s="13">
        <f t="shared" si="31"/>
        <v>27.98</v>
      </c>
      <c r="AK28" s="13">
        <f t="shared" si="32"/>
        <v>27.98</v>
      </c>
      <c r="AL28" s="13">
        <f t="shared" si="33"/>
        <v>27.98</v>
      </c>
      <c r="AM28" s="13">
        <f t="shared" si="34"/>
        <v>27.98</v>
      </c>
      <c r="AN28" s="15">
        <f t="shared" si="7"/>
        <v>1007.2800000000004</v>
      </c>
    </row>
    <row r="29" spans="1:42" ht="13.2" x14ac:dyDescent="0.25">
      <c r="A29" s="6"/>
      <c r="B29" s="16" t="s">
        <v>35</v>
      </c>
      <c r="C29" s="12"/>
      <c r="D29" s="13">
        <v>54.53</v>
      </c>
      <c r="E29" s="13">
        <v>54.55</v>
      </c>
      <c r="F29" s="13">
        <f>E29+162</f>
        <v>216.55</v>
      </c>
      <c r="G29" s="13">
        <f>E29</f>
        <v>54.55</v>
      </c>
      <c r="H29" s="13">
        <f t="shared" ref="H29:K29" si="38">G29</f>
        <v>54.55</v>
      </c>
      <c r="I29" s="13">
        <f t="shared" si="38"/>
        <v>54.55</v>
      </c>
      <c r="J29" s="13">
        <f t="shared" si="38"/>
        <v>54.55</v>
      </c>
      <c r="K29" s="13">
        <f t="shared" si="38"/>
        <v>54.55</v>
      </c>
      <c r="L29" s="13">
        <f t="shared" si="9"/>
        <v>54.55</v>
      </c>
      <c r="M29" s="13">
        <f t="shared" si="10"/>
        <v>54.55</v>
      </c>
      <c r="N29" s="13">
        <f t="shared" si="11"/>
        <v>54.55</v>
      </c>
      <c r="O29" s="13">
        <f t="shared" si="12"/>
        <v>54.55</v>
      </c>
      <c r="P29" s="13">
        <f t="shared" si="13"/>
        <v>54.55</v>
      </c>
      <c r="Q29" s="13">
        <f t="shared" si="14"/>
        <v>54.55</v>
      </c>
      <c r="R29" s="13">
        <f t="shared" si="15"/>
        <v>54.55</v>
      </c>
      <c r="S29" s="13">
        <f t="shared" si="16"/>
        <v>54.55</v>
      </c>
      <c r="T29" s="13">
        <f t="shared" si="17"/>
        <v>54.55</v>
      </c>
      <c r="U29" s="13">
        <f t="shared" si="18"/>
        <v>54.55</v>
      </c>
      <c r="V29" s="13">
        <f t="shared" si="19"/>
        <v>54.55</v>
      </c>
      <c r="W29" s="13">
        <f t="shared" si="36"/>
        <v>54.55</v>
      </c>
      <c r="X29" s="13">
        <f t="shared" si="20"/>
        <v>54.55</v>
      </c>
      <c r="Y29" s="13">
        <f t="shared" si="21"/>
        <v>54.55</v>
      </c>
      <c r="Z29" s="13">
        <f t="shared" si="22"/>
        <v>54.55</v>
      </c>
      <c r="AA29" s="13">
        <f t="shared" si="23"/>
        <v>54.55</v>
      </c>
      <c r="AB29" s="13">
        <f t="shared" si="24"/>
        <v>54.55</v>
      </c>
      <c r="AC29" s="13">
        <f t="shared" si="25"/>
        <v>54.55</v>
      </c>
      <c r="AD29" s="13">
        <f t="shared" si="26"/>
        <v>54.55</v>
      </c>
      <c r="AE29" s="13">
        <f t="shared" si="27"/>
        <v>54.55</v>
      </c>
      <c r="AF29" s="13">
        <f t="shared" si="28"/>
        <v>54.55</v>
      </c>
      <c r="AG29" s="13">
        <f t="shared" si="29"/>
        <v>54.55</v>
      </c>
      <c r="AH29" s="13">
        <f t="shared" si="30"/>
        <v>54.55</v>
      </c>
      <c r="AI29" s="13">
        <f t="shared" si="37"/>
        <v>54.55</v>
      </c>
      <c r="AJ29" s="13">
        <f t="shared" si="31"/>
        <v>54.55</v>
      </c>
      <c r="AK29" s="13">
        <f t="shared" si="32"/>
        <v>54.55</v>
      </c>
      <c r="AL29" s="13">
        <f t="shared" si="33"/>
        <v>54.55</v>
      </c>
      <c r="AM29" s="13">
        <f t="shared" si="34"/>
        <v>54.55</v>
      </c>
      <c r="AN29" s="15">
        <f t="shared" si="7"/>
        <v>2125.7799999999993</v>
      </c>
    </row>
    <row r="30" spans="1:42" ht="13.2" x14ac:dyDescent="0.25">
      <c r="A30" s="6"/>
      <c r="B30" s="16" t="s">
        <v>36</v>
      </c>
      <c r="C30" s="12" t="s">
        <v>37</v>
      </c>
      <c r="D30" s="13">
        <v>444.5</v>
      </c>
      <c r="E30" s="13">
        <v>420</v>
      </c>
      <c r="F30" s="13"/>
      <c r="G30" s="13"/>
      <c r="H30" s="13">
        <v>420</v>
      </c>
      <c r="I30" s="13"/>
      <c r="J30" s="13"/>
      <c r="K30" s="13"/>
      <c r="L30" s="13">
        <v>5000</v>
      </c>
      <c r="M30" s="13"/>
      <c r="N30" s="13"/>
      <c r="O30" s="13"/>
      <c r="P30" s="13">
        <v>500</v>
      </c>
      <c r="Q30" s="13"/>
      <c r="R30" s="13"/>
      <c r="S30" s="13"/>
      <c r="T30" s="13">
        <v>10000</v>
      </c>
      <c r="U30" s="13">
        <v>10000</v>
      </c>
      <c r="V30" s="13"/>
      <c r="W30" s="13"/>
      <c r="X30" s="13"/>
      <c r="Y30" s="13"/>
      <c r="Z30" s="13">
        <v>20000</v>
      </c>
      <c r="AA30" s="13">
        <v>50000</v>
      </c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5">
        <f t="shared" si="7"/>
        <v>96784.5</v>
      </c>
    </row>
    <row r="31" spans="1:42" ht="13.2" x14ac:dyDescent="0.25">
      <c r="A31" s="6"/>
      <c r="B31" s="16" t="s">
        <v>38</v>
      </c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>
        <v>1000</v>
      </c>
      <c r="AA31" s="13">
        <v>1000</v>
      </c>
      <c r="AB31" s="13">
        <v>1000</v>
      </c>
      <c r="AC31" s="13">
        <v>1000</v>
      </c>
      <c r="AD31" s="13">
        <v>1000</v>
      </c>
      <c r="AE31" s="13">
        <v>1000</v>
      </c>
      <c r="AF31" s="13">
        <v>1000</v>
      </c>
      <c r="AG31" s="13">
        <v>1000</v>
      </c>
      <c r="AH31" s="13">
        <v>1000</v>
      </c>
      <c r="AI31" s="13">
        <v>1000</v>
      </c>
      <c r="AJ31" s="13">
        <v>1000</v>
      </c>
      <c r="AK31" s="13">
        <v>1000</v>
      </c>
      <c r="AL31" s="13">
        <v>1000</v>
      </c>
      <c r="AM31" s="13">
        <v>1000</v>
      </c>
      <c r="AN31" s="15">
        <f t="shared" si="7"/>
        <v>14000</v>
      </c>
    </row>
    <row r="32" spans="1:42" ht="13.2" x14ac:dyDescent="0.25">
      <c r="A32" s="6"/>
      <c r="B32" s="16" t="s">
        <v>39</v>
      </c>
      <c r="C32" s="12" t="s">
        <v>40</v>
      </c>
      <c r="D32" s="13"/>
      <c r="E32" s="13"/>
      <c r="F32" s="13"/>
      <c r="G32" s="13"/>
      <c r="H32" s="13"/>
      <c r="I32" s="13"/>
      <c r="J32" s="13"/>
      <c r="K32" s="13">
        <v>16300</v>
      </c>
      <c r="L32" s="13"/>
      <c r="M32" s="13">
        <v>16300</v>
      </c>
      <c r="N32" s="13"/>
      <c r="O32" s="13"/>
      <c r="P32" s="13"/>
      <c r="Q32" s="13"/>
      <c r="R32" s="13"/>
      <c r="S32" s="13"/>
      <c r="T32" s="13"/>
      <c r="U32" s="13"/>
      <c r="V32" s="13">
        <v>16300</v>
      </c>
      <c r="W32" s="13"/>
      <c r="X32" s="13">
        <v>16300</v>
      </c>
      <c r="Y32" s="13"/>
      <c r="Z32" s="13"/>
      <c r="AA32" s="13"/>
      <c r="AB32" s="13"/>
      <c r="AC32" s="13"/>
      <c r="AD32" s="13"/>
      <c r="AE32" s="13"/>
      <c r="AF32" s="13"/>
      <c r="AG32" s="13"/>
      <c r="AH32" s="13">
        <v>16300</v>
      </c>
      <c r="AI32" s="13"/>
      <c r="AJ32" s="13">
        <v>16300</v>
      </c>
      <c r="AK32" s="13"/>
      <c r="AL32" s="13"/>
      <c r="AM32" s="13"/>
      <c r="AN32" s="15">
        <f t="shared" si="7"/>
        <v>97800</v>
      </c>
    </row>
    <row r="33" spans="1:42" ht="13.2" x14ac:dyDescent="0.25">
      <c r="A33" s="6"/>
      <c r="B33" s="16" t="s">
        <v>41</v>
      </c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3">
        <v>1500</v>
      </c>
      <c r="N33" s="13"/>
      <c r="O33" s="13"/>
      <c r="P33" s="13"/>
      <c r="Q33" s="13"/>
      <c r="R33" s="13"/>
      <c r="S33" s="13"/>
      <c r="T33" s="13"/>
      <c r="U33" s="13"/>
      <c r="V33" s="13">
        <v>1500</v>
      </c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5">
        <f t="shared" si="7"/>
        <v>3000</v>
      </c>
    </row>
    <row r="34" spans="1:42" ht="13.2" x14ac:dyDescent="0.25">
      <c r="A34" s="6"/>
      <c r="B34" s="16" t="s">
        <v>42</v>
      </c>
      <c r="C34" s="12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>
        <v>500</v>
      </c>
      <c r="O34" s="13">
        <v>500</v>
      </c>
      <c r="P34" s="13">
        <v>500</v>
      </c>
      <c r="Q34" s="13">
        <v>500</v>
      </c>
      <c r="R34" s="13">
        <v>500</v>
      </c>
      <c r="S34" s="13">
        <v>500</v>
      </c>
      <c r="T34" s="13">
        <v>500</v>
      </c>
      <c r="U34" s="13">
        <v>500</v>
      </c>
      <c r="V34" s="13">
        <v>500</v>
      </c>
      <c r="W34" s="13">
        <v>500</v>
      </c>
      <c r="X34" s="13">
        <v>500</v>
      </c>
      <c r="Y34" s="13">
        <v>500</v>
      </c>
      <c r="Z34" s="13">
        <v>500</v>
      </c>
      <c r="AA34" s="13">
        <v>500</v>
      </c>
      <c r="AB34" s="13">
        <v>500</v>
      </c>
      <c r="AC34" s="13">
        <v>500</v>
      </c>
      <c r="AD34" s="13">
        <v>500</v>
      </c>
      <c r="AE34" s="13">
        <v>500</v>
      </c>
      <c r="AF34" s="13">
        <v>500</v>
      </c>
      <c r="AG34" s="13">
        <v>500</v>
      </c>
      <c r="AH34" s="13">
        <v>500</v>
      </c>
      <c r="AI34" s="13">
        <v>500</v>
      </c>
      <c r="AJ34" s="13">
        <v>500</v>
      </c>
      <c r="AK34" s="13">
        <v>500</v>
      </c>
      <c r="AL34" s="13">
        <v>500</v>
      </c>
      <c r="AM34" s="13">
        <v>500</v>
      </c>
      <c r="AN34" s="15">
        <f t="shared" si="7"/>
        <v>13000</v>
      </c>
    </row>
    <row r="35" spans="1:42" ht="13.2" x14ac:dyDescent="0.25">
      <c r="A35" s="6"/>
      <c r="B35" s="16" t="s">
        <v>43</v>
      </c>
      <c r="C35" s="12"/>
      <c r="D35" s="13">
        <v>87.72</v>
      </c>
      <c r="E35" s="13"/>
      <c r="F35" s="13">
        <v>119</v>
      </c>
      <c r="G35" s="13">
        <v>60</v>
      </c>
      <c r="H35" s="13">
        <v>60</v>
      </c>
      <c r="I35" s="13">
        <v>60</v>
      </c>
      <c r="J35" s="13">
        <v>60</v>
      </c>
      <c r="K35" s="13">
        <v>60</v>
      </c>
      <c r="L35" s="13">
        <v>90</v>
      </c>
      <c r="M35" s="13">
        <v>100</v>
      </c>
      <c r="N35" s="13">
        <v>100</v>
      </c>
      <c r="O35" s="13">
        <v>100</v>
      </c>
      <c r="P35" s="13">
        <v>100</v>
      </c>
      <c r="Q35" s="13">
        <v>100</v>
      </c>
      <c r="R35" s="13">
        <v>100</v>
      </c>
      <c r="S35" s="13">
        <v>100</v>
      </c>
      <c r="T35" s="13">
        <v>100</v>
      </c>
      <c r="U35" s="13">
        <v>100</v>
      </c>
      <c r="V35" s="13">
        <v>100</v>
      </c>
      <c r="W35" s="13">
        <v>100</v>
      </c>
      <c r="X35" s="13">
        <v>100</v>
      </c>
      <c r="Y35" s="13">
        <v>100</v>
      </c>
      <c r="Z35" s="13">
        <v>100</v>
      </c>
      <c r="AA35" s="13">
        <v>100</v>
      </c>
      <c r="AB35" s="13">
        <v>100</v>
      </c>
      <c r="AC35" s="13">
        <v>100</v>
      </c>
      <c r="AD35" s="13">
        <v>100</v>
      </c>
      <c r="AE35" s="13">
        <v>100</v>
      </c>
      <c r="AF35" s="13">
        <v>100</v>
      </c>
      <c r="AG35" s="13">
        <v>100</v>
      </c>
      <c r="AH35" s="13">
        <v>100</v>
      </c>
      <c r="AI35" s="13">
        <v>100</v>
      </c>
      <c r="AJ35" s="13">
        <v>100</v>
      </c>
      <c r="AK35" s="13">
        <v>100</v>
      </c>
      <c r="AL35" s="13">
        <v>100</v>
      </c>
      <c r="AM35" s="13">
        <v>100</v>
      </c>
      <c r="AN35" s="15">
        <f t="shared" si="7"/>
        <v>3296.7200000000003</v>
      </c>
    </row>
    <row r="36" spans="1:42" ht="13.2" x14ac:dyDescent="0.25">
      <c r="A36" s="6"/>
      <c r="B36" s="16" t="s">
        <v>44</v>
      </c>
      <c r="C36" s="12"/>
      <c r="D36" s="13"/>
      <c r="E36" s="13"/>
      <c r="F36" s="13"/>
      <c r="G36" s="13"/>
      <c r="H36" s="13"/>
      <c r="I36" s="13"/>
      <c r="J36" s="13"/>
      <c r="K36" s="13">
        <v>10000</v>
      </c>
      <c r="L36" s="13">
        <v>1000</v>
      </c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>
        <v>30000</v>
      </c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5">
        <f t="shared" si="7"/>
        <v>41000</v>
      </c>
    </row>
    <row r="37" spans="1:42" ht="13.2" x14ac:dyDescent="0.25">
      <c r="A37" s="6"/>
      <c r="B37" s="16" t="s">
        <v>45</v>
      </c>
      <c r="C37" s="12"/>
      <c r="D37" s="13"/>
      <c r="E37" s="13"/>
      <c r="F37" s="13"/>
      <c r="G37" s="13"/>
      <c r="H37" s="13"/>
      <c r="I37" s="13"/>
      <c r="J37" s="13"/>
      <c r="K37" s="13">
        <f>850*1.23</f>
        <v>1045.5</v>
      </c>
      <c r="L37" s="13"/>
      <c r="M37" s="13"/>
      <c r="N37" s="13"/>
      <c r="O37" s="13"/>
      <c r="P37" s="13"/>
      <c r="Q37" s="13"/>
      <c r="R37" s="13">
        <v>4000</v>
      </c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>
        <v>5000</v>
      </c>
      <c r="AF37" s="13"/>
      <c r="AG37" s="13"/>
      <c r="AH37" s="13"/>
      <c r="AI37" s="13"/>
      <c r="AJ37" s="13"/>
      <c r="AK37" s="13"/>
      <c r="AL37" s="13"/>
      <c r="AM37" s="13"/>
      <c r="AN37" s="15">
        <f t="shared" si="7"/>
        <v>10045.5</v>
      </c>
    </row>
    <row r="38" spans="1:42" ht="13.2" x14ac:dyDescent="0.25">
      <c r="A38" s="6"/>
      <c r="B38" s="16" t="s">
        <v>46</v>
      </c>
      <c r="C38" s="12"/>
      <c r="D38" s="13">
        <v>367.77</v>
      </c>
      <c r="E38" s="13">
        <f>D38</f>
        <v>367.77</v>
      </c>
      <c r="F38" s="13">
        <f>E38</f>
        <v>367.77</v>
      </c>
      <c r="G38" s="13">
        <f>F38</f>
        <v>367.77</v>
      </c>
      <c r="H38" s="13">
        <f t="shared" ref="H38:J38" si="39">G38</f>
        <v>367.77</v>
      </c>
      <c r="I38" s="13">
        <f t="shared" si="39"/>
        <v>367.77</v>
      </c>
      <c r="J38" s="13">
        <f t="shared" si="39"/>
        <v>367.77</v>
      </c>
      <c r="K38" s="13">
        <v>500</v>
      </c>
      <c r="L38" s="13">
        <v>500</v>
      </c>
      <c r="M38" s="13">
        <v>500</v>
      </c>
      <c r="N38" s="13">
        <v>500</v>
      </c>
      <c r="O38" s="13">
        <v>500</v>
      </c>
      <c r="P38" s="13">
        <v>500</v>
      </c>
      <c r="Q38" s="13">
        <v>500</v>
      </c>
      <c r="R38" s="13">
        <v>500</v>
      </c>
      <c r="S38" s="13">
        <v>500</v>
      </c>
      <c r="T38" s="13">
        <v>500</v>
      </c>
      <c r="U38" s="13">
        <v>500</v>
      </c>
      <c r="V38" s="13">
        <v>500</v>
      </c>
      <c r="W38" s="13">
        <v>500</v>
      </c>
      <c r="X38" s="13">
        <v>500</v>
      </c>
      <c r="Y38" s="13">
        <v>500</v>
      </c>
      <c r="Z38" s="13">
        <v>500</v>
      </c>
      <c r="AA38" s="13">
        <v>500</v>
      </c>
      <c r="AB38" s="13">
        <v>500</v>
      </c>
      <c r="AC38" s="13">
        <v>500</v>
      </c>
      <c r="AD38" s="13">
        <v>500</v>
      </c>
      <c r="AE38" s="13">
        <v>500</v>
      </c>
      <c r="AF38" s="13">
        <v>500</v>
      </c>
      <c r="AG38" s="13">
        <v>500</v>
      </c>
      <c r="AH38" s="13">
        <v>500</v>
      </c>
      <c r="AI38" s="13">
        <v>500</v>
      </c>
      <c r="AJ38" s="13">
        <v>500</v>
      </c>
      <c r="AK38" s="13">
        <v>500</v>
      </c>
      <c r="AL38" s="13">
        <v>500</v>
      </c>
      <c r="AM38" s="13">
        <v>500</v>
      </c>
      <c r="AN38" s="15">
        <f>SUM(B38:AM38)</f>
        <v>17074.39</v>
      </c>
    </row>
    <row r="39" spans="1:42" ht="13.2" x14ac:dyDescent="0.25">
      <c r="A39" s="6"/>
      <c r="B39" s="16" t="s">
        <v>23</v>
      </c>
      <c r="C39" s="21"/>
      <c r="D39" s="13"/>
      <c r="E39" s="13"/>
      <c r="F39" s="13">
        <v>136</v>
      </c>
      <c r="G39" s="13">
        <f>F11/123*23</f>
        <v>146.60162601626016</v>
      </c>
      <c r="H39" s="13">
        <f t="shared" ref="H39:AM39" si="40">G11/123*23</f>
        <v>349.11382113821139</v>
      </c>
      <c r="I39" s="13">
        <f t="shared" si="40"/>
        <v>110.32520325203252</v>
      </c>
      <c r="J39" s="13">
        <f t="shared" si="40"/>
        <v>222.52032520325201</v>
      </c>
      <c r="K39" s="13">
        <f t="shared" si="40"/>
        <v>82.276422764227647</v>
      </c>
      <c r="L39" s="13">
        <f t="shared" si="40"/>
        <v>222.52032520325201</v>
      </c>
      <c r="M39" s="13">
        <f t="shared" si="40"/>
        <v>82.276422764227647</v>
      </c>
      <c r="N39" s="13">
        <f t="shared" si="40"/>
        <v>222.52032520325201</v>
      </c>
      <c r="O39" s="13">
        <f t="shared" si="40"/>
        <v>82.276422764227647</v>
      </c>
      <c r="P39" s="13">
        <f t="shared" si="40"/>
        <v>222.52032520325201</v>
      </c>
      <c r="Q39" s="13">
        <f t="shared" si="40"/>
        <v>82.276422764227647</v>
      </c>
      <c r="R39" s="13">
        <f t="shared" si="40"/>
        <v>222.52032520325201</v>
      </c>
      <c r="S39" s="13">
        <f t="shared" si="40"/>
        <v>82.276422764227647</v>
      </c>
      <c r="T39" s="13">
        <f t="shared" si="40"/>
        <v>222.52032520325201</v>
      </c>
      <c r="U39" s="13">
        <f t="shared" si="40"/>
        <v>82.276422764227647</v>
      </c>
      <c r="V39" s="13">
        <f t="shared" si="40"/>
        <v>222.52032520325201</v>
      </c>
      <c r="W39" s="13">
        <f t="shared" si="40"/>
        <v>82.276422764227647</v>
      </c>
      <c r="X39" s="13">
        <f t="shared" si="40"/>
        <v>222.52032520325201</v>
      </c>
      <c r="Y39" s="13">
        <f t="shared" si="40"/>
        <v>82.276422764227647</v>
      </c>
      <c r="Z39" s="13">
        <f t="shared" si="40"/>
        <v>222.52032520325201</v>
      </c>
      <c r="AA39" s="13">
        <f t="shared" si="40"/>
        <v>82.276422764227647</v>
      </c>
      <c r="AB39" s="13">
        <f t="shared" si="40"/>
        <v>222.52032520325201</v>
      </c>
      <c r="AC39" s="13">
        <f t="shared" si="40"/>
        <v>82.276422764227647</v>
      </c>
      <c r="AD39" s="13">
        <f t="shared" si="40"/>
        <v>222.52032520325201</v>
      </c>
      <c r="AE39" s="13">
        <f t="shared" si="40"/>
        <v>82.276422764227647</v>
      </c>
      <c r="AF39" s="13">
        <f t="shared" si="40"/>
        <v>222.52032520325201</v>
      </c>
      <c r="AG39" s="13">
        <f t="shared" si="40"/>
        <v>82.276422764227647</v>
      </c>
      <c r="AH39" s="13">
        <f t="shared" si="40"/>
        <v>222.52032520325201</v>
      </c>
      <c r="AI39" s="13">
        <f t="shared" si="40"/>
        <v>82.276422764227647</v>
      </c>
      <c r="AJ39" s="13">
        <f t="shared" si="40"/>
        <v>222.52032520325201</v>
      </c>
      <c r="AK39" s="13">
        <f t="shared" si="40"/>
        <v>82.276422764227647</v>
      </c>
      <c r="AL39" s="13">
        <f t="shared" si="40"/>
        <v>222.52032520325201</v>
      </c>
      <c r="AM39" s="13">
        <f t="shared" si="40"/>
        <v>82.276422764227647</v>
      </c>
      <c r="AN39" s="15">
        <f t="shared" ref="AN39:AN40" si="41">SUM(B39:AM39)</f>
        <v>5313.9918699186983</v>
      </c>
    </row>
    <row r="40" spans="1:42" ht="13.2" x14ac:dyDescent="0.25">
      <c r="A40" s="6"/>
      <c r="B40" s="26" t="s">
        <v>47</v>
      </c>
      <c r="C40" s="21"/>
      <c r="D40" s="13"/>
      <c r="E40" s="13">
        <v>188.58</v>
      </c>
      <c r="F40" s="13"/>
      <c r="G40" s="13"/>
      <c r="H40" s="13"/>
      <c r="I40" s="13">
        <v>2000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4">
        <v>10000</v>
      </c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>
        <v>10000</v>
      </c>
      <c r="AI40" s="14"/>
      <c r="AJ40" s="14"/>
      <c r="AK40" s="14"/>
      <c r="AL40" s="14"/>
      <c r="AM40" s="14"/>
      <c r="AN40" s="15">
        <f t="shared" si="41"/>
        <v>22188.58</v>
      </c>
      <c r="AO40" s="55"/>
    </row>
    <row r="41" spans="1:42" ht="13.2" x14ac:dyDescent="0.25">
      <c r="A41" s="2"/>
      <c r="B41" s="20" t="s">
        <v>48</v>
      </c>
      <c r="C41" s="27"/>
      <c r="D41" s="19">
        <f t="shared" ref="D41:AM41" si="42">SUM(D20:D40)</f>
        <v>4200.5</v>
      </c>
      <c r="E41" s="19">
        <f t="shared" si="42"/>
        <v>5535.3599999999988</v>
      </c>
      <c r="F41" s="19">
        <f t="shared" si="42"/>
        <v>4789.9400000000005</v>
      </c>
      <c r="G41" s="19">
        <f t="shared" si="42"/>
        <v>5752.541626016261</v>
      </c>
      <c r="H41" s="19">
        <f t="shared" si="42"/>
        <v>5587.0538211382118</v>
      </c>
      <c r="I41" s="19">
        <f t="shared" si="42"/>
        <v>6928.2652032520327</v>
      </c>
      <c r="J41" s="19">
        <f t="shared" si="42"/>
        <v>5433.6203252032519</v>
      </c>
      <c r="K41" s="19">
        <f t="shared" si="42"/>
        <v>37962.106422764227</v>
      </c>
      <c r="L41" s="19">
        <f t="shared" si="42"/>
        <v>20413.05032520325</v>
      </c>
      <c r="M41" s="19">
        <f t="shared" si="42"/>
        <v>36709.806422764224</v>
      </c>
      <c r="N41" s="19">
        <f t="shared" si="42"/>
        <v>19550.05032520325</v>
      </c>
      <c r="O41" s="19">
        <f t="shared" si="42"/>
        <v>19409.806422764228</v>
      </c>
      <c r="P41" s="19">
        <f t="shared" si="42"/>
        <v>20050.05032520325</v>
      </c>
      <c r="Q41" s="19">
        <f t="shared" si="42"/>
        <v>19409.806422764228</v>
      </c>
      <c r="R41" s="19">
        <f t="shared" si="42"/>
        <v>23550.05032520325</v>
      </c>
      <c r="S41" s="19">
        <f t="shared" si="42"/>
        <v>19409.806422764228</v>
      </c>
      <c r="T41" s="19">
        <f t="shared" si="42"/>
        <v>29550.05032520325</v>
      </c>
      <c r="U41" s="19">
        <f t="shared" si="42"/>
        <v>29409.806422764228</v>
      </c>
      <c r="V41" s="19">
        <f t="shared" si="42"/>
        <v>52903.05032520325</v>
      </c>
      <c r="W41" s="19">
        <f t="shared" si="42"/>
        <v>24999.806422764228</v>
      </c>
      <c r="X41" s="19">
        <f t="shared" si="42"/>
        <v>41440.05032520325</v>
      </c>
      <c r="Y41" s="19">
        <f t="shared" si="42"/>
        <v>24999.806422764228</v>
      </c>
      <c r="Z41" s="19">
        <f t="shared" si="42"/>
        <v>46140.05032520325</v>
      </c>
      <c r="AA41" s="19">
        <f t="shared" si="42"/>
        <v>75999.806422764232</v>
      </c>
      <c r="AB41" s="19">
        <f t="shared" si="42"/>
        <v>56140.05032520325</v>
      </c>
      <c r="AC41" s="19">
        <f t="shared" si="42"/>
        <v>25999.806422764228</v>
      </c>
      <c r="AD41" s="19">
        <f t="shared" si="42"/>
        <v>26140.05032520325</v>
      </c>
      <c r="AE41" s="19">
        <f t="shared" si="42"/>
        <v>30999.806422764228</v>
      </c>
      <c r="AF41" s="19">
        <f t="shared" si="42"/>
        <v>26140.05032520325</v>
      </c>
      <c r="AG41" s="19">
        <f t="shared" si="42"/>
        <v>25999.806422764228</v>
      </c>
      <c r="AH41" s="19">
        <f t="shared" si="42"/>
        <v>52993.05032520325</v>
      </c>
      <c r="AI41" s="19">
        <f t="shared" si="42"/>
        <v>26597.806422764228</v>
      </c>
      <c r="AJ41" s="19">
        <f t="shared" si="42"/>
        <v>43038.05032520325</v>
      </c>
      <c r="AK41" s="19">
        <f t="shared" si="42"/>
        <v>26597.806422764228</v>
      </c>
      <c r="AL41" s="19">
        <f t="shared" si="42"/>
        <v>26738.05032520325</v>
      </c>
      <c r="AM41" s="19">
        <f t="shared" si="42"/>
        <v>26597.806422764228</v>
      </c>
      <c r="AN41" s="51">
        <f>SUM(AN21:AN40)</f>
        <v>974116.38186991867</v>
      </c>
      <c r="AO41" s="55"/>
    </row>
    <row r="42" spans="1:42" ht="13.2" x14ac:dyDescent="0.25">
      <c r="A42" s="2"/>
      <c r="B42" s="20"/>
      <c r="C42" s="2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15"/>
    </row>
    <row r="43" spans="1:42" ht="13.2" x14ac:dyDescent="0.25">
      <c r="A43" s="2"/>
      <c r="B43" s="17" t="s">
        <v>49</v>
      </c>
      <c r="C43" s="27"/>
      <c r="D43" s="29">
        <f t="shared" ref="D43:AM43" si="43">D17 - D41</f>
        <v>7051.7999999999993</v>
      </c>
      <c r="E43" s="29">
        <f t="shared" si="43"/>
        <v>-4791.7599999999984</v>
      </c>
      <c r="F43" s="29">
        <f t="shared" si="43"/>
        <v>-4005.9400000000005</v>
      </c>
      <c r="G43" s="29">
        <f t="shared" si="43"/>
        <v>3114.458373983739</v>
      </c>
      <c r="H43" s="29">
        <f t="shared" si="43"/>
        <v>2.9461788617882121</v>
      </c>
      <c r="I43" s="29">
        <f t="shared" si="43"/>
        <v>1261.7347967479673</v>
      </c>
      <c r="J43" s="29">
        <f t="shared" si="43"/>
        <v>-3993.6203252032519</v>
      </c>
      <c r="K43" s="29">
        <f t="shared" si="43"/>
        <v>213227.89357723578</v>
      </c>
      <c r="L43" s="29">
        <f t="shared" si="43"/>
        <v>-19473.05032520325</v>
      </c>
      <c r="M43" s="29">
        <f t="shared" si="43"/>
        <v>-34519.806422764224</v>
      </c>
      <c r="N43" s="29">
        <f t="shared" si="43"/>
        <v>232389.94967479675</v>
      </c>
      <c r="O43" s="29">
        <f t="shared" si="43"/>
        <v>-15219.806422764228</v>
      </c>
      <c r="P43" s="29">
        <f t="shared" si="43"/>
        <v>-15110.05032520325</v>
      </c>
      <c r="Q43" s="29">
        <f t="shared" si="43"/>
        <v>-12719.806422764228</v>
      </c>
      <c r="R43" s="29">
        <f t="shared" si="43"/>
        <v>-16610.05032520325</v>
      </c>
      <c r="S43" s="29">
        <f t="shared" si="43"/>
        <v>-10719.806422764228</v>
      </c>
      <c r="T43" s="29">
        <f t="shared" si="43"/>
        <v>-20360.05032520325</v>
      </c>
      <c r="U43" s="29">
        <f t="shared" si="43"/>
        <v>-18219.806422764228</v>
      </c>
      <c r="V43" s="29">
        <f t="shared" si="43"/>
        <v>-41213.05032520325</v>
      </c>
      <c r="W43" s="29">
        <f t="shared" si="43"/>
        <v>-11309.806422764228</v>
      </c>
      <c r="X43" s="29">
        <f t="shared" si="43"/>
        <v>-27250.05032520325</v>
      </c>
      <c r="Y43" s="29">
        <f t="shared" si="43"/>
        <v>-8809.806422764228</v>
      </c>
      <c r="Z43" s="29">
        <f t="shared" si="43"/>
        <v>-30700.05032520325</v>
      </c>
      <c r="AA43" s="29">
        <f t="shared" si="43"/>
        <v>-59809.806422764232</v>
      </c>
      <c r="AB43" s="29">
        <f t="shared" si="43"/>
        <v>-35700.05032520325</v>
      </c>
      <c r="AC43" s="29">
        <f t="shared" si="43"/>
        <v>-4809.806422764228</v>
      </c>
      <c r="AD43" s="29">
        <f t="shared" si="43"/>
        <v>-4700.0503252032504</v>
      </c>
      <c r="AE43" s="29">
        <f t="shared" si="43"/>
        <v>-8809.806422764228</v>
      </c>
      <c r="AF43" s="29">
        <f t="shared" si="43"/>
        <v>-700.0503252032504</v>
      </c>
      <c r="AG43" s="29">
        <f t="shared" si="43"/>
        <v>190.19357723577195</v>
      </c>
      <c r="AH43" s="29">
        <f t="shared" si="43"/>
        <v>-25553.05032520325</v>
      </c>
      <c r="AI43" s="29">
        <f t="shared" si="43"/>
        <v>1592.193577235772</v>
      </c>
      <c r="AJ43" s="29">
        <f t="shared" si="43"/>
        <v>-15598.05032520325</v>
      </c>
      <c r="AK43" s="29">
        <f t="shared" si="43"/>
        <v>4592.193577235772</v>
      </c>
      <c r="AL43" s="29">
        <f t="shared" si="43"/>
        <v>3701.9496747967496</v>
      </c>
      <c r="AM43" s="29">
        <f t="shared" si="43"/>
        <v>4592.193577235772</v>
      </c>
      <c r="AN43" s="29">
        <f>SUM(D43:AM43)</f>
        <v>21010.518130081426</v>
      </c>
      <c r="AO43" s="55"/>
      <c r="AP43" s="55"/>
    </row>
    <row r="44" spans="1:42" ht="15.75" customHeight="1" x14ac:dyDescent="0.25">
      <c r="A44" s="2"/>
      <c r="B44" s="20" t="s">
        <v>50</v>
      </c>
      <c r="C44" s="28"/>
      <c r="D44" s="14">
        <v>2262.8200000000002</v>
      </c>
      <c r="E44" s="14">
        <f t="shared" ref="E44:T44" si="44">D45</f>
        <v>9314.619999999999</v>
      </c>
      <c r="F44" s="14">
        <f t="shared" si="44"/>
        <v>4522.8600000000006</v>
      </c>
      <c r="G44" s="14">
        <f t="shared" si="44"/>
        <v>516.92000000000007</v>
      </c>
      <c r="H44" s="14">
        <f t="shared" si="44"/>
        <v>3631.378373983739</v>
      </c>
      <c r="I44" s="14">
        <f t="shared" si="44"/>
        <v>3634.3245528455273</v>
      </c>
      <c r="J44" s="14">
        <f t="shared" si="44"/>
        <v>4896.0593495934945</v>
      </c>
      <c r="K44" s="14">
        <f t="shared" si="44"/>
        <v>902.43902439024259</v>
      </c>
      <c r="L44" s="14">
        <f t="shared" si="44"/>
        <v>214130.33260162603</v>
      </c>
      <c r="M44" s="14">
        <f t="shared" si="44"/>
        <v>194657.28227642277</v>
      </c>
      <c r="N44" s="14">
        <f t="shared" si="44"/>
        <v>160137.47585365854</v>
      </c>
      <c r="O44" s="14">
        <f t="shared" si="44"/>
        <v>392527.42552845529</v>
      </c>
      <c r="P44" s="14">
        <f t="shared" si="44"/>
        <v>377307.61910569109</v>
      </c>
      <c r="Q44" s="14">
        <f t="shared" si="44"/>
        <v>362197.56878048787</v>
      </c>
      <c r="R44" s="14">
        <f t="shared" si="44"/>
        <v>349477.76235772367</v>
      </c>
      <c r="S44" s="14">
        <f t="shared" si="44"/>
        <v>332867.71203252045</v>
      </c>
      <c r="T44" s="14">
        <f t="shared" si="44"/>
        <v>322147.90560975624</v>
      </c>
      <c r="U44" s="14">
        <f>T45</f>
        <v>301787.85528455302</v>
      </c>
      <c r="V44" s="14">
        <f t="shared" ref="V44:X44" si="45">U45</f>
        <v>283568.04886178882</v>
      </c>
      <c r="W44" s="14">
        <f t="shared" si="45"/>
        <v>242354.99853658557</v>
      </c>
      <c r="X44" s="14">
        <f t="shared" si="45"/>
        <v>231045.19211382134</v>
      </c>
      <c r="Y44" s="14">
        <f t="shared" ref="Y44" si="46">X45</f>
        <v>203795.14178861809</v>
      </c>
      <c r="Z44" s="14">
        <f t="shared" ref="Z44" si="47">Y45</f>
        <v>194985.33536585385</v>
      </c>
      <c r="AA44" s="14">
        <f t="shared" ref="AA44" si="48">Z45</f>
        <v>164285.2850406506</v>
      </c>
      <c r="AB44" s="14">
        <f t="shared" ref="AB44" si="49">AA45</f>
        <v>104475.47861788637</v>
      </c>
      <c r="AC44" s="14">
        <f t="shared" ref="AC44" si="50">AB45</f>
        <v>68775.428292683122</v>
      </c>
      <c r="AD44" s="14">
        <f t="shared" ref="AD44" si="51">AC45</f>
        <v>63965.62186991889</v>
      </c>
      <c r="AE44" s="14">
        <f t="shared" ref="AE44" si="52">AD45</f>
        <v>59265.57154471564</v>
      </c>
      <c r="AF44" s="14">
        <f t="shared" ref="AF44" si="53">AE45</f>
        <v>50455.765121951408</v>
      </c>
      <c r="AG44" s="14">
        <f t="shared" ref="AG44" si="54">AF45</f>
        <v>49755.714796748158</v>
      </c>
      <c r="AH44" s="14">
        <f t="shared" ref="AH44" si="55">AG45</f>
        <v>49945.908373983926</v>
      </c>
      <c r="AI44" s="14">
        <f t="shared" ref="AI44" si="56">AH45</f>
        <v>24392.858048780676</v>
      </c>
      <c r="AJ44" s="14">
        <f t="shared" ref="AJ44" si="57">AI45</f>
        <v>25985.051626016448</v>
      </c>
      <c r="AK44" s="14">
        <f t="shared" ref="AK44" si="58">AJ45</f>
        <v>10387.001300813197</v>
      </c>
      <c r="AL44" s="14">
        <f t="shared" ref="AL44" si="59">AK45</f>
        <v>14979.194878048969</v>
      </c>
      <c r="AM44" s="14">
        <f t="shared" ref="AM44" si="60">AL45</f>
        <v>18681.144552845719</v>
      </c>
      <c r="AN44" s="14">
        <f>D44</f>
        <v>2262.8200000000002</v>
      </c>
    </row>
    <row r="45" spans="1:42" ht="15.75" customHeight="1" x14ac:dyDescent="0.25">
      <c r="A45" s="2"/>
      <c r="B45" s="20" t="s">
        <v>51</v>
      </c>
      <c r="C45" s="28"/>
      <c r="D45" s="13">
        <f>D44 + D43</f>
        <v>9314.619999999999</v>
      </c>
      <c r="E45" s="13">
        <f t="shared" ref="E45:T45" si="61">D45 + E43</f>
        <v>4522.8600000000006</v>
      </c>
      <c r="F45" s="13">
        <f t="shared" si="61"/>
        <v>516.92000000000007</v>
      </c>
      <c r="G45" s="13">
        <f t="shared" si="61"/>
        <v>3631.378373983739</v>
      </c>
      <c r="H45" s="13">
        <f t="shared" si="61"/>
        <v>3634.3245528455273</v>
      </c>
      <c r="I45" s="13">
        <f t="shared" si="61"/>
        <v>4896.0593495934945</v>
      </c>
      <c r="J45" s="13">
        <f t="shared" si="61"/>
        <v>902.43902439024259</v>
      </c>
      <c r="K45" s="13">
        <f t="shared" si="61"/>
        <v>214130.33260162603</v>
      </c>
      <c r="L45" s="13">
        <f t="shared" si="61"/>
        <v>194657.28227642277</v>
      </c>
      <c r="M45" s="13">
        <f t="shared" si="61"/>
        <v>160137.47585365854</v>
      </c>
      <c r="N45" s="13">
        <f t="shared" si="61"/>
        <v>392527.42552845529</v>
      </c>
      <c r="O45" s="13">
        <f t="shared" si="61"/>
        <v>377307.61910569109</v>
      </c>
      <c r="P45" s="13">
        <f t="shared" si="61"/>
        <v>362197.56878048787</v>
      </c>
      <c r="Q45" s="13">
        <f t="shared" si="61"/>
        <v>349477.76235772367</v>
      </c>
      <c r="R45" s="13">
        <f t="shared" si="61"/>
        <v>332867.71203252045</v>
      </c>
      <c r="S45" s="13">
        <f t="shared" si="61"/>
        <v>322147.90560975624</v>
      </c>
      <c r="T45" s="13">
        <f t="shared" si="61"/>
        <v>301787.85528455302</v>
      </c>
      <c r="U45" s="13">
        <f>T45 + U43</f>
        <v>283568.04886178882</v>
      </c>
      <c r="V45" s="13">
        <f t="shared" ref="V45:X45" si="62">U45 + V43</f>
        <v>242354.99853658557</v>
      </c>
      <c r="W45" s="13">
        <f t="shared" si="62"/>
        <v>231045.19211382134</v>
      </c>
      <c r="X45" s="13">
        <f t="shared" si="62"/>
        <v>203795.14178861809</v>
      </c>
      <c r="Y45" s="13">
        <f t="shared" ref="Y45" si="63">X45 + Y43</f>
        <v>194985.33536585385</v>
      </c>
      <c r="Z45" s="13">
        <f t="shared" ref="Z45" si="64">Y45 + Z43</f>
        <v>164285.2850406506</v>
      </c>
      <c r="AA45" s="13">
        <f t="shared" ref="AA45" si="65">Z45 + AA43</f>
        <v>104475.47861788637</v>
      </c>
      <c r="AB45" s="13">
        <f t="shared" ref="AB45" si="66">AA45 + AB43</f>
        <v>68775.428292683122</v>
      </c>
      <c r="AC45" s="13">
        <f t="shared" ref="AC45" si="67">AB45 + AC43</f>
        <v>63965.62186991889</v>
      </c>
      <c r="AD45" s="13">
        <f t="shared" ref="AD45" si="68">AC45 + AD43</f>
        <v>59265.57154471564</v>
      </c>
      <c r="AE45" s="13">
        <f t="shared" ref="AE45" si="69">AD45 + AE43</f>
        <v>50455.765121951408</v>
      </c>
      <c r="AF45" s="13">
        <f t="shared" ref="AF45" si="70">AE45 + AF43</f>
        <v>49755.714796748158</v>
      </c>
      <c r="AG45" s="13">
        <f t="shared" ref="AG45" si="71">AF45 + AG43</f>
        <v>49945.908373983926</v>
      </c>
      <c r="AH45" s="13">
        <f t="shared" ref="AH45" si="72">AG45 + AH43</f>
        <v>24392.858048780676</v>
      </c>
      <c r="AI45" s="13">
        <f t="shared" ref="AI45" si="73">AH45 + AI43</f>
        <v>25985.051626016448</v>
      </c>
      <c r="AJ45" s="13">
        <f t="shared" ref="AJ45" si="74">AI45 + AJ43</f>
        <v>10387.001300813197</v>
      </c>
      <c r="AK45" s="13">
        <f t="shared" ref="AK45" si="75">AJ45 + AK43</f>
        <v>14979.194878048969</v>
      </c>
      <c r="AL45" s="13">
        <f t="shared" ref="AL45" si="76">AK45 + AL43</f>
        <v>18681.144552845719</v>
      </c>
      <c r="AM45" s="13">
        <f t="shared" ref="AM45" si="77">AL45 + AM43</f>
        <v>23273.338130081491</v>
      </c>
      <c r="AN45" s="13">
        <f>AM45</f>
        <v>23273.338130081491</v>
      </c>
      <c r="AP45" s="55"/>
    </row>
    <row r="46" spans="1:42" ht="15.75" customHeight="1" x14ac:dyDescent="0.25">
      <c r="A46" s="2"/>
      <c r="B46" s="20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30"/>
    </row>
    <row r="47" spans="1:42" ht="15.75" customHeight="1" x14ac:dyDescent="0.25">
      <c r="A47" s="2"/>
      <c r="B47" s="2"/>
      <c r="C47" s="31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</row>
    <row r="48" spans="1:42" ht="13.2" x14ac:dyDescent="0.25">
      <c r="C48" s="33"/>
      <c r="AN48" s="55"/>
    </row>
    <row r="49" spans="2:4" ht="15.75" customHeight="1" x14ac:dyDescent="0.25">
      <c r="B49" t="s">
        <v>13</v>
      </c>
    </row>
    <row r="53" spans="2:4" ht="15.75" customHeight="1" x14ac:dyDescent="0.25">
      <c r="C53">
        <v>1</v>
      </c>
      <c r="D53" t="s">
        <v>52</v>
      </c>
    </row>
    <row r="54" spans="2:4" ht="15.75" customHeight="1" x14ac:dyDescent="0.25">
      <c r="C54">
        <v>2</v>
      </c>
      <c r="D54" t="s">
        <v>53</v>
      </c>
    </row>
  </sheetData>
  <mergeCells count="3">
    <mergeCell ref="B2:AN2"/>
    <mergeCell ref="B3:AN3"/>
    <mergeCell ref="B4:C4"/>
  </mergeCells>
  <conditionalFormatting sqref="D45:AN45">
    <cfRule type="cellIs" dxfId="1" priority="1" operator="lessThan">
      <formula>0</formula>
    </cfRule>
  </conditionalFormatting>
  <conditionalFormatting sqref="D45:AN45"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1:H17"/>
  <sheetViews>
    <sheetView workbookViewId="0">
      <selection activeCell="B15" sqref="B15"/>
    </sheetView>
  </sheetViews>
  <sheetFormatPr defaultColWidth="14.44140625" defaultRowHeight="15.75" customHeight="1" x14ac:dyDescent="0.25"/>
  <cols>
    <col min="1" max="1" width="2.6640625" customWidth="1"/>
    <col min="2" max="2" width="17" customWidth="1"/>
    <col min="3" max="8" width="13.109375" customWidth="1"/>
    <col min="9" max="9" width="6.44140625" customWidth="1"/>
  </cols>
  <sheetData>
    <row r="1" spans="2:8" ht="10.5" customHeight="1" x14ac:dyDescent="0.25"/>
    <row r="2" spans="2:8" ht="13.2" x14ac:dyDescent="0.25">
      <c r="B2" s="65" t="s">
        <v>30</v>
      </c>
      <c r="C2" s="66"/>
      <c r="D2" s="66"/>
      <c r="E2" s="66"/>
      <c r="F2" s="66"/>
      <c r="G2" s="66"/>
      <c r="H2" s="67"/>
    </row>
    <row r="3" spans="2:8" ht="13.2" x14ac:dyDescent="0.25">
      <c r="B3" s="34" t="s">
        <v>54</v>
      </c>
      <c r="C3" s="35" t="s">
        <v>55</v>
      </c>
      <c r="D3" s="36" t="s">
        <v>56</v>
      </c>
      <c r="E3" s="35" t="s">
        <v>57</v>
      </c>
      <c r="F3" s="35" t="s">
        <v>58</v>
      </c>
      <c r="G3" s="35" t="s">
        <v>59</v>
      </c>
      <c r="H3" s="36" t="s">
        <v>60</v>
      </c>
    </row>
    <row r="4" spans="2:8" ht="13.2" x14ac:dyDescent="0.25">
      <c r="B4" s="11"/>
      <c r="C4" s="37"/>
      <c r="D4" s="38">
        <v>0.1</v>
      </c>
      <c r="E4" s="37"/>
      <c r="F4" s="39">
        <v>0.1105</v>
      </c>
      <c r="G4" s="37"/>
      <c r="H4" s="40"/>
    </row>
    <row r="5" spans="2:8" ht="13.2" x14ac:dyDescent="0.25">
      <c r="B5" s="11" t="s">
        <v>61</v>
      </c>
      <c r="C5" s="41">
        <v>28000</v>
      </c>
      <c r="D5" s="42">
        <v>0</v>
      </c>
      <c r="E5" s="43">
        <f t="shared" ref="E5" si="0">C5+D5</f>
        <v>28000</v>
      </c>
      <c r="F5" s="43">
        <f t="shared" ref="F5" si="1">(C5+D5)*$F$4</f>
        <v>3094</v>
      </c>
      <c r="G5" s="43">
        <f t="shared" ref="G5:G7" si="2">E5 + F5</f>
        <v>31094</v>
      </c>
      <c r="H5" s="42">
        <f t="shared" ref="H5:H7" si="3">G5/12</f>
        <v>2591.1666666666665</v>
      </c>
    </row>
    <row r="6" spans="2:8" ht="13.2" x14ac:dyDescent="0.25">
      <c r="B6" s="16" t="s">
        <v>31</v>
      </c>
      <c r="C6" s="44">
        <v>0</v>
      </c>
      <c r="D6" s="14">
        <v>0</v>
      </c>
      <c r="E6" s="45">
        <f>C6+D6</f>
        <v>0</v>
      </c>
      <c r="F6" s="45">
        <f>(C6+D6)*$F$4</f>
        <v>0</v>
      </c>
      <c r="G6" s="45">
        <f t="shared" si="2"/>
        <v>0</v>
      </c>
      <c r="H6" s="14">
        <f t="shared" si="3"/>
        <v>0</v>
      </c>
    </row>
    <row r="7" spans="2:8" ht="13.2" x14ac:dyDescent="0.25">
      <c r="B7" s="16" t="s">
        <v>62</v>
      </c>
      <c r="C7" s="44">
        <v>28000</v>
      </c>
      <c r="D7" s="14"/>
      <c r="E7" s="45">
        <f>C7+D7</f>
        <v>28000</v>
      </c>
      <c r="F7" s="45">
        <f t="shared" ref="F7" si="4">(C7+D7)*$F$4</f>
        <v>3094</v>
      </c>
      <c r="G7" s="45">
        <f t="shared" si="2"/>
        <v>31094</v>
      </c>
      <c r="H7" s="14">
        <f t="shared" si="3"/>
        <v>2591.1666666666665</v>
      </c>
    </row>
    <row r="8" spans="2:8" ht="13.2" x14ac:dyDescent="0.25">
      <c r="B8" s="16" t="s">
        <v>63</v>
      </c>
      <c r="C8" s="44">
        <v>0</v>
      </c>
      <c r="D8" s="14"/>
      <c r="E8" s="45">
        <v>50000</v>
      </c>
      <c r="F8" s="45">
        <v>5525</v>
      </c>
      <c r="G8" s="45">
        <v>55525</v>
      </c>
      <c r="H8" s="14">
        <v>4627.083333333333</v>
      </c>
    </row>
    <row r="9" spans="2:8" ht="13.2" x14ac:dyDescent="0.25">
      <c r="B9" s="46" t="s">
        <v>64</v>
      </c>
      <c r="C9" s="47">
        <v>0</v>
      </c>
      <c r="D9" s="48"/>
      <c r="E9" s="49">
        <f>C9+D9</f>
        <v>0</v>
      </c>
      <c r="F9" s="49">
        <f>(C9+D9)*$F$4</f>
        <v>0</v>
      </c>
      <c r="G9" s="49">
        <f>E9 + F9</f>
        <v>0</v>
      </c>
      <c r="H9" s="48">
        <f>G9/12</f>
        <v>0</v>
      </c>
    </row>
    <row r="10" spans="2:8" ht="15.75" customHeight="1" x14ac:dyDescent="0.25">
      <c r="F10" s="23"/>
    </row>
    <row r="11" spans="2:8" ht="15.75" customHeight="1" x14ac:dyDescent="0.25">
      <c r="B11" s="34" t="s">
        <v>54</v>
      </c>
      <c r="C11" s="35" t="s">
        <v>55</v>
      </c>
      <c r="D11" s="36" t="s">
        <v>56</v>
      </c>
      <c r="E11" s="35" t="s">
        <v>57</v>
      </c>
      <c r="F11" s="35" t="s">
        <v>58</v>
      </c>
      <c r="G11" s="35" t="s">
        <v>59</v>
      </c>
      <c r="H11" s="36" t="s">
        <v>60</v>
      </c>
    </row>
    <row r="12" spans="2:8" ht="15.75" customHeight="1" x14ac:dyDescent="0.25">
      <c r="B12" s="11"/>
      <c r="C12" s="37"/>
      <c r="D12" s="38">
        <v>0.1</v>
      </c>
      <c r="E12" s="37"/>
      <c r="F12" s="39">
        <v>0.1105</v>
      </c>
      <c r="G12" s="37"/>
      <c r="H12" s="40"/>
    </row>
    <row r="13" spans="2:8" ht="15.75" customHeight="1" x14ac:dyDescent="0.25">
      <c r="B13" s="11" t="s">
        <v>61</v>
      </c>
      <c r="C13" s="41">
        <v>60000</v>
      </c>
      <c r="D13" s="42">
        <v>0</v>
      </c>
      <c r="E13" s="43">
        <f t="shared" ref="E13" si="5">C13+D13</f>
        <v>60000</v>
      </c>
      <c r="F13" s="43"/>
      <c r="G13" s="43">
        <f t="shared" ref="G13:G14" si="6">E13 + F13</f>
        <v>60000</v>
      </c>
      <c r="H13" s="42">
        <f t="shared" ref="H13:H14" si="7">G13/12</f>
        <v>5000</v>
      </c>
    </row>
    <row r="14" spans="2:8" ht="15.75" customHeight="1" x14ac:dyDescent="0.25">
      <c r="B14" s="16" t="s">
        <v>31</v>
      </c>
      <c r="C14" s="44">
        <v>60000</v>
      </c>
      <c r="D14" s="14">
        <v>0</v>
      </c>
      <c r="E14" s="45">
        <f>C14+D14</f>
        <v>60000</v>
      </c>
      <c r="F14" s="45">
        <f>(C14+D14)*$F$4</f>
        <v>6630</v>
      </c>
      <c r="G14" s="45">
        <f t="shared" si="6"/>
        <v>66630</v>
      </c>
      <c r="H14" s="14">
        <f t="shared" si="7"/>
        <v>5552.5</v>
      </c>
    </row>
    <row r="15" spans="2:8" ht="15.75" customHeight="1" x14ac:dyDescent="0.25">
      <c r="B15" s="16"/>
      <c r="C15" s="44"/>
      <c r="D15" s="14"/>
      <c r="E15" s="45"/>
      <c r="F15" s="45"/>
      <c r="G15" s="45"/>
      <c r="H15" s="14"/>
    </row>
    <row r="16" spans="2:8" ht="15.75" customHeight="1" x14ac:dyDescent="0.25">
      <c r="B16" s="16"/>
      <c r="C16" s="44"/>
      <c r="D16" s="14"/>
      <c r="E16" s="45"/>
      <c r="F16" s="45"/>
      <c r="G16" s="45"/>
      <c r="H16" s="14"/>
    </row>
    <row r="17" spans="2:8" ht="15.75" customHeight="1" x14ac:dyDescent="0.25">
      <c r="B17" s="46"/>
      <c r="C17" s="47"/>
      <c r="D17" s="48"/>
      <c r="E17" s="49"/>
      <c r="F17" s="49"/>
      <c r="G17" s="49"/>
      <c r="H17" s="48"/>
    </row>
  </sheetData>
  <mergeCells count="1"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With Clare</vt:lpstr>
      <vt:lpstr>Workings - Salaries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Meskill</dc:creator>
  <cp:keywords/>
  <dc:description/>
  <cp:lastModifiedBy>Clare Meskill</cp:lastModifiedBy>
  <cp:revision/>
  <dcterms:created xsi:type="dcterms:W3CDTF">2022-02-16T16:00:27Z</dcterms:created>
  <dcterms:modified xsi:type="dcterms:W3CDTF">2022-04-12T20:19:05Z</dcterms:modified>
  <cp:category/>
  <cp:contentStatus/>
</cp:coreProperties>
</file>